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SETORES\deagro\DIRECAO DO DEPARTAMENTO\Estradas_da_Integração\Pedras\Kit_Pedras_21\"/>
    </mc:Choice>
  </mc:AlternateContent>
  <bookViews>
    <workbookView xWindow="0" yWindow="0" windowWidth="28800" windowHeight="12330" tabRatio="500" firstSheet="1" activeTab="3"/>
  </bookViews>
  <sheets>
    <sheet name="01_LEVANTAMENTO DE CAMPO" sheetId="1" r:id="rId1"/>
    <sheet name="02_CALCULOS DOS DADOS DE CAMPO" sheetId="2" r:id="rId2"/>
    <sheet name="03_RESUMO DOS CALCULOS" sheetId="4" r:id="rId3"/>
    <sheet name="04_MODELO MANUT OU MELHORIAS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72" i="3" l="1"/>
  <c r="J33" i="3" l="1"/>
  <c r="J27" i="3"/>
  <c r="J26" i="3"/>
  <c r="J25" i="3"/>
  <c r="J28" i="3"/>
  <c r="D15" i="2"/>
  <c r="R47" i="2"/>
  <c r="X22" i="4"/>
  <c r="BA46" i="4"/>
  <c r="BF52" i="4"/>
  <c r="BG52" i="4" s="1"/>
  <c r="BJ51" i="4"/>
  <c r="BJ52" i="4" s="1"/>
  <c r="BH51" i="4"/>
  <c r="BH52" i="4" s="1"/>
  <c r="AZ45" i="4"/>
  <c r="BA45" i="4" s="1"/>
  <c r="AZ46" i="4" s="1"/>
  <c r="AP42" i="4"/>
  <c r="AO42" i="4"/>
  <c r="AT41" i="4"/>
  <c r="AU41" i="4" s="1"/>
  <c r="AW41" i="4" s="1"/>
  <c r="AQ41" i="4"/>
  <c r="AT40" i="4"/>
  <c r="AV40" i="4" s="1"/>
  <c r="AQ40" i="4"/>
  <c r="AT39" i="4"/>
  <c r="AV39" i="4" s="1"/>
  <c r="AQ39" i="4"/>
  <c r="AT38" i="4"/>
  <c r="AV38" i="4" s="1"/>
  <c r="AQ38" i="4"/>
  <c r="AV37" i="4"/>
  <c r="AT37" i="4"/>
  <c r="AQ37" i="4"/>
  <c r="AU37" i="4" s="1"/>
  <c r="AW37" i="4" s="1"/>
  <c r="AL31" i="4"/>
  <c r="AJ31" i="4"/>
  <c r="AI31" i="4"/>
  <c r="AF22" i="4"/>
  <c r="AE22" i="4"/>
  <c r="AB22" i="4"/>
  <c r="AA22" i="4"/>
  <c r="Z22" i="4"/>
  <c r="Y22" i="4"/>
  <c r="V22" i="4"/>
  <c r="AD22" i="4"/>
  <c r="AC22" i="4"/>
  <c r="W22" i="4"/>
  <c r="R17" i="4"/>
  <c r="S16" i="4"/>
  <c r="S17" i="4" s="1"/>
  <c r="N11" i="4"/>
  <c r="L11" i="4"/>
  <c r="I5" i="4"/>
  <c r="F5" i="4"/>
  <c r="H4" i="4"/>
  <c r="H5" i="4" s="1"/>
  <c r="AU38" i="4" l="1"/>
  <c r="AW38" i="4" s="1"/>
  <c r="AV41" i="4"/>
  <c r="AV42" i="4"/>
  <c r="AU39" i="4"/>
  <c r="AW39" i="4" s="1"/>
  <c r="AW42" i="4" s="1"/>
  <c r="AU40" i="4"/>
  <c r="AW40" i="4" s="1"/>
  <c r="BL51" i="4"/>
  <c r="BL52" i="4" s="1"/>
  <c r="I70" i="3" l="1"/>
  <c r="H70" i="3"/>
  <c r="I69" i="3"/>
  <c r="H69" i="3"/>
  <c r="I68" i="3"/>
  <c r="I67" i="3"/>
  <c r="I66" i="3"/>
  <c r="I65" i="3"/>
  <c r="I64" i="3"/>
  <c r="I63" i="3"/>
  <c r="G58" i="3"/>
  <c r="J58" i="3" s="1"/>
  <c r="J57" i="3"/>
  <c r="J56" i="3"/>
  <c r="J55" i="3"/>
  <c r="G51" i="3"/>
  <c r="J51" i="3" s="1"/>
  <c r="G50" i="3"/>
  <c r="J50" i="3" s="1"/>
  <c r="J49" i="3"/>
  <c r="G48" i="3"/>
  <c r="G47" i="3"/>
  <c r="G46" i="3"/>
  <c r="G45" i="3"/>
  <c r="G44" i="3"/>
  <c r="J44" i="3" s="1"/>
  <c r="G43" i="3"/>
  <c r="J43" i="3" s="1"/>
  <c r="J42" i="3"/>
  <c r="J41" i="3"/>
  <c r="J40" i="3"/>
  <c r="J39" i="3"/>
  <c r="J38" i="3"/>
  <c r="J35" i="3"/>
  <c r="J34" i="3"/>
  <c r="J32" i="3"/>
  <c r="J31" i="3"/>
  <c r="J30" i="3"/>
  <c r="J29" i="3"/>
  <c r="J24" i="3"/>
  <c r="J23" i="3"/>
  <c r="J22" i="3"/>
  <c r="J21" i="3"/>
  <c r="J20" i="3"/>
  <c r="J4" i="3"/>
  <c r="CF56" i="2"/>
  <c r="CE56" i="2"/>
  <c r="BY56" i="2"/>
  <c r="BS56" i="2"/>
  <c r="BR56" i="2"/>
  <c r="BX56" i="2" s="1"/>
  <c r="BO56" i="2"/>
  <c r="BN56" i="2"/>
  <c r="BM56" i="2"/>
  <c r="BL56" i="2"/>
  <c r="BD56" i="2"/>
  <c r="BC56" i="2"/>
  <c r="BB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F56" i="2"/>
  <c r="AD56" i="2"/>
  <c r="T56" i="2"/>
  <c r="S56" i="2"/>
  <c r="P56" i="2"/>
  <c r="M56" i="2"/>
  <c r="H56" i="2"/>
  <c r="CK55" i="2"/>
  <c r="CJ55" i="2"/>
  <c r="CD55" i="2"/>
  <c r="CC55" i="2"/>
  <c r="BX55" i="2"/>
  <c r="BW55" i="2"/>
  <c r="BQ55" i="2"/>
  <c r="BP55" i="2"/>
  <c r="BJ55" i="2"/>
  <c r="BE55" i="2"/>
  <c r="AC55" i="2"/>
  <c r="Z55" i="2"/>
  <c r="U55" i="2"/>
  <c r="R55" i="2"/>
  <c r="M55" i="2"/>
  <c r="K55" i="2"/>
  <c r="L55" i="2" s="1"/>
  <c r="I55" i="2"/>
  <c r="F55" i="2"/>
  <c r="G55" i="2" s="1"/>
  <c r="D55" i="2"/>
  <c r="V55" i="2" s="1"/>
  <c r="CJ54" i="2"/>
  <c r="CK54" i="2" s="1"/>
  <c r="CD54" i="2"/>
  <c r="CC54" i="2"/>
  <c r="BW54" i="2"/>
  <c r="BX54" i="2" s="1"/>
  <c r="BQ54" i="2"/>
  <c r="BP54" i="2"/>
  <c r="BJ54" i="2"/>
  <c r="BF54" i="2"/>
  <c r="BE54" i="2"/>
  <c r="AZ54" i="2"/>
  <c r="BA54" i="2" s="1"/>
  <c r="AC54" i="2"/>
  <c r="Z54" i="2"/>
  <c r="U54" i="2"/>
  <c r="R54" i="2"/>
  <c r="M54" i="2"/>
  <c r="I54" i="2"/>
  <c r="G54" i="2"/>
  <c r="F54" i="2"/>
  <c r="D54" i="2"/>
  <c r="CK53" i="2"/>
  <c r="CJ53" i="2"/>
  <c r="CD53" i="2"/>
  <c r="CC53" i="2"/>
  <c r="BX53" i="2"/>
  <c r="BW53" i="2"/>
  <c r="BQ53" i="2"/>
  <c r="BP53" i="2"/>
  <c r="BK53" i="2"/>
  <c r="BJ53" i="2"/>
  <c r="BF53" i="2"/>
  <c r="BE53" i="2"/>
  <c r="U53" i="2"/>
  <c r="R53" i="2"/>
  <c r="M53" i="2"/>
  <c r="J53" i="2"/>
  <c r="I53" i="2"/>
  <c r="K53" i="2" s="1"/>
  <c r="F53" i="2"/>
  <c r="D53" i="2"/>
  <c r="CK52" i="2"/>
  <c r="CJ52" i="2"/>
  <c r="CC52" i="2"/>
  <c r="CD52" i="2" s="1"/>
  <c r="BX52" i="2"/>
  <c r="BW52" i="2"/>
  <c r="BP52" i="2"/>
  <c r="BQ52" i="2" s="1"/>
  <c r="BJ52" i="2"/>
  <c r="BE52" i="2"/>
  <c r="V52" i="2"/>
  <c r="U52" i="2"/>
  <c r="R52" i="2"/>
  <c r="N52" i="2"/>
  <c r="O52" i="2" s="1"/>
  <c r="M52" i="2"/>
  <c r="K52" i="2"/>
  <c r="I52" i="2"/>
  <c r="F52" i="2"/>
  <c r="G52" i="2" s="1"/>
  <c r="D52" i="2"/>
  <c r="CK51" i="2"/>
  <c r="CJ51" i="2"/>
  <c r="CD51" i="2"/>
  <c r="CC51" i="2"/>
  <c r="BX51" i="2"/>
  <c r="BW51" i="2"/>
  <c r="BQ51" i="2"/>
  <c r="BP51" i="2"/>
  <c r="BJ51" i="2"/>
  <c r="BE51" i="2"/>
  <c r="AC51" i="2"/>
  <c r="Z51" i="2"/>
  <c r="U51" i="2"/>
  <c r="R51" i="2"/>
  <c r="M51" i="2"/>
  <c r="K51" i="2"/>
  <c r="L51" i="2" s="1"/>
  <c r="I51" i="2"/>
  <c r="F51" i="2"/>
  <c r="G51" i="2" s="1"/>
  <c r="D51" i="2"/>
  <c r="V51" i="2" s="1"/>
  <c r="CJ50" i="2"/>
  <c r="CK50" i="2" s="1"/>
  <c r="CD50" i="2"/>
  <c r="CC50" i="2"/>
  <c r="BW50" i="2"/>
  <c r="BX50" i="2" s="1"/>
  <c r="BQ50" i="2"/>
  <c r="BP50" i="2"/>
  <c r="BJ50" i="2"/>
  <c r="BF50" i="2"/>
  <c r="BE50" i="2"/>
  <c r="AZ50" i="2"/>
  <c r="BA50" i="2" s="1"/>
  <c r="AC50" i="2"/>
  <c r="Z50" i="2"/>
  <c r="U50" i="2"/>
  <c r="R50" i="2"/>
  <c r="M50" i="2"/>
  <c r="I50" i="2"/>
  <c r="G50" i="2"/>
  <c r="F50" i="2"/>
  <c r="D50" i="2"/>
  <c r="CK49" i="2"/>
  <c r="CJ49" i="2"/>
  <c r="CD49" i="2"/>
  <c r="CC49" i="2"/>
  <c r="BX49" i="2"/>
  <c r="BW49" i="2"/>
  <c r="BQ49" i="2"/>
  <c r="BP49" i="2"/>
  <c r="BK49" i="2"/>
  <c r="BJ49" i="2"/>
  <c r="BF49" i="2"/>
  <c r="BE49" i="2"/>
  <c r="U49" i="2"/>
  <c r="R49" i="2"/>
  <c r="M49" i="2"/>
  <c r="J49" i="2"/>
  <c r="I49" i="2"/>
  <c r="K49" i="2" s="1"/>
  <c r="F49" i="2"/>
  <c r="D49" i="2"/>
  <c r="CK48" i="2"/>
  <c r="CJ48" i="2"/>
  <c r="CC48" i="2"/>
  <c r="CD48" i="2" s="1"/>
  <c r="BX48" i="2"/>
  <c r="BW48" i="2"/>
  <c r="BP48" i="2"/>
  <c r="BQ48" i="2" s="1"/>
  <c r="BJ48" i="2"/>
  <c r="BE48" i="2"/>
  <c r="U48" i="2"/>
  <c r="R48" i="2"/>
  <c r="M48" i="2"/>
  <c r="K48" i="2"/>
  <c r="I48" i="2"/>
  <c r="F48" i="2"/>
  <c r="G48" i="2" s="1"/>
  <c r="D48" i="2"/>
  <c r="CK47" i="2"/>
  <c r="CJ47" i="2"/>
  <c r="CD47" i="2"/>
  <c r="CC47" i="2"/>
  <c r="BX47" i="2"/>
  <c r="BW47" i="2"/>
  <c r="BQ47" i="2"/>
  <c r="BP47" i="2"/>
  <c r="BJ47" i="2"/>
  <c r="BE47" i="2"/>
  <c r="AC47" i="2"/>
  <c r="Z47" i="2"/>
  <c r="U47" i="2"/>
  <c r="M47" i="2"/>
  <c r="K47" i="2"/>
  <c r="L47" i="2" s="1"/>
  <c r="I47" i="2"/>
  <c r="F47" i="2"/>
  <c r="G47" i="2" s="1"/>
  <c r="D47" i="2"/>
  <c r="V47" i="2" s="1"/>
  <c r="CJ46" i="2"/>
  <c r="CK46" i="2" s="1"/>
  <c r="CD46" i="2"/>
  <c r="CC46" i="2"/>
  <c r="BW46" i="2"/>
  <c r="BX46" i="2" s="1"/>
  <c r="BQ46" i="2"/>
  <c r="BP46" i="2"/>
  <c r="BJ46" i="2"/>
  <c r="BF46" i="2"/>
  <c r="BE46" i="2"/>
  <c r="AZ46" i="2"/>
  <c r="BA46" i="2" s="1"/>
  <c r="AC46" i="2"/>
  <c r="Z46" i="2"/>
  <c r="U46" i="2"/>
  <c r="R46" i="2"/>
  <c r="M46" i="2"/>
  <c r="I46" i="2"/>
  <c r="G46" i="2"/>
  <c r="F46" i="2"/>
  <c r="D46" i="2"/>
  <c r="CJ45" i="2"/>
  <c r="CK45" i="2" s="1"/>
  <c r="CD45" i="2"/>
  <c r="CC45" i="2"/>
  <c r="BW45" i="2"/>
  <c r="BX45" i="2" s="1"/>
  <c r="BQ45" i="2"/>
  <c r="BP45" i="2"/>
  <c r="BJ45" i="2"/>
  <c r="BF45" i="2"/>
  <c r="BK45" i="2" s="1"/>
  <c r="BE45" i="2"/>
  <c r="AZ45" i="2"/>
  <c r="BA45" i="2" s="1"/>
  <c r="U45" i="2"/>
  <c r="R45" i="2"/>
  <c r="M45" i="2"/>
  <c r="J45" i="2"/>
  <c r="I45" i="2"/>
  <c r="K45" i="2" s="1"/>
  <c r="F45" i="2"/>
  <c r="D45" i="2"/>
  <c r="CK44" i="2"/>
  <c r="CJ44" i="2"/>
  <c r="CC44" i="2"/>
  <c r="CD44" i="2" s="1"/>
  <c r="BX44" i="2"/>
  <c r="BW44" i="2"/>
  <c r="BP44" i="2"/>
  <c r="BQ44" i="2" s="1"/>
  <c r="BJ44" i="2"/>
  <c r="BE44" i="2"/>
  <c r="BF44" i="2" s="1"/>
  <c r="Z44" i="2"/>
  <c r="U44" i="2"/>
  <c r="R44" i="2"/>
  <c r="O44" i="2"/>
  <c r="M44" i="2"/>
  <c r="J44" i="2"/>
  <c r="I44" i="2"/>
  <c r="K44" i="2" s="1"/>
  <c r="N44" i="2" s="1"/>
  <c r="F44" i="2"/>
  <c r="D44" i="2"/>
  <c r="CK43" i="2"/>
  <c r="CJ43" i="2"/>
  <c r="CC43" i="2"/>
  <c r="CD43" i="2" s="1"/>
  <c r="BX43" i="2"/>
  <c r="BW43" i="2"/>
  <c r="BP43" i="2"/>
  <c r="BQ43" i="2" s="1"/>
  <c r="BK43" i="2"/>
  <c r="BJ43" i="2"/>
  <c r="BE43" i="2"/>
  <c r="BF43" i="2" s="1"/>
  <c r="BA43" i="2"/>
  <c r="AC43" i="2"/>
  <c r="U43" i="2"/>
  <c r="R43" i="2"/>
  <c r="M43" i="2"/>
  <c r="L43" i="2"/>
  <c r="K43" i="2"/>
  <c r="I43" i="2"/>
  <c r="G43" i="2"/>
  <c r="F43" i="2"/>
  <c r="D43" i="2"/>
  <c r="AZ43" i="2" s="1"/>
  <c r="CJ42" i="2"/>
  <c r="CK42" i="2" s="1"/>
  <c r="CD42" i="2"/>
  <c r="CC42" i="2"/>
  <c r="BW42" i="2"/>
  <c r="BX42" i="2" s="1"/>
  <c r="BQ42" i="2"/>
  <c r="BP42" i="2"/>
  <c r="BJ42" i="2"/>
  <c r="BE42" i="2"/>
  <c r="AZ42" i="2"/>
  <c r="BA42" i="2" s="1"/>
  <c r="AC42" i="2"/>
  <c r="Z42" i="2"/>
  <c r="U42" i="2"/>
  <c r="R42" i="2"/>
  <c r="M42" i="2"/>
  <c r="L42" i="2"/>
  <c r="K42" i="2"/>
  <c r="I42" i="2"/>
  <c r="F42" i="2"/>
  <c r="G42" i="2" s="1"/>
  <c r="D42" i="2"/>
  <c r="N42" i="2" s="1"/>
  <c r="O42" i="2" s="1"/>
  <c r="CJ41" i="2"/>
  <c r="CK41" i="2" s="1"/>
  <c r="CD41" i="2"/>
  <c r="CC41" i="2"/>
  <c r="BW41" i="2"/>
  <c r="BX41" i="2" s="1"/>
  <c r="BQ41" i="2"/>
  <c r="BP41" i="2"/>
  <c r="BJ41" i="2"/>
  <c r="BF41" i="2"/>
  <c r="BK41" i="2" s="1"/>
  <c r="BE41" i="2"/>
  <c r="AC41" i="2"/>
  <c r="U41" i="2"/>
  <c r="R41" i="2"/>
  <c r="M41" i="2"/>
  <c r="I41" i="2"/>
  <c r="G41" i="2"/>
  <c r="F41" i="2"/>
  <c r="D41" i="2"/>
  <c r="Z41" i="2" s="1"/>
  <c r="CK40" i="2"/>
  <c r="CJ40" i="2"/>
  <c r="CC40" i="2"/>
  <c r="CD40" i="2" s="1"/>
  <c r="BW40" i="2"/>
  <c r="BX40" i="2" s="1"/>
  <c r="BP40" i="2"/>
  <c r="BQ40" i="2" s="1"/>
  <c r="BJ40" i="2"/>
  <c r="BE40" i="2"/>
  <c r="Z40" i="2"/>
  <c r="U40" i="2"/>
  <c r="R40" i="2"/>
  <c r="M40" i="2"/>
  <c r="I40" i="2"/>
  <c r="F40" i="2"/>
  <c r="G40" i="2" s="1"/>
  <c r="D40" i="2"/>
  <c r="CK39" i="2"/>
  <c r="CJ39" i="2"/>
  <c r="CD39" i="2"/>
  <c r="CC39" i="2"/>
  <c r="BX39" i="2"/>
  <c r="BW39" i="2"/>
  <c r="BQ39" i="2"/>
  <c r="BP39" i="2"/>
  <c r="BJ39" i="2"/>
  <c r="BF39" i="2"/>
  <c r="BK39" i="2" s="1"/>
  <c r="BE39" i="2"/>
  <c r="BA39" i="2"/>
  <c r="AC39" i="2"/>
  <c r="Z39" i="2"/>
  <c r="U39" i="2"/>
  <c r="R39" i="2"/>
  <c r="M39" i="2"/>
  <c r="L39" i="2"/>
  <c r="K39" i="2"/>
  <c r="I39" i="2"/>
  <c r="G39" i="2"/>
  <c r="F39" i="2"/>
  <c r="D39" i="2"/>
  <c r="AZ39" i="2" s="1"/>
  <c r="CJ38" i="2"/>
  <c r="CK38" i="2" s="1"/>
  <c r="CD38" i="2"/>
  <c r="CC38" i="2"/>
  <c r="BW38" i="2"/>
  <c r="BX38" i="2" s="1"/>
  <c r="BP38" i="2"/>
  <c r="BQ38" i="2" s="1"/>
  <c r="BJ38" i="2"/>
  <c r="BE38" i="2"/>
  <c r="AZ38" i="2"/>
  <c r="BA38" i="2" s="1"/>
  <c r="AC38" i="2"/>
  <c r="U38" i="2"/>
  <c r="R38" i="2"/>
  <c r="M38" i="2"/>
  <c r="L38" i="2"/>
  <c r="K38" i="2"/>
  <c r="I38" i="2"/>
  <c r="G38" i="2"/>
  <c r="F38" i="2"/>
  <c r="D38" i="2"/>
  <c r="Z38" i="2" s="1"/>
  <c r="CJ37" i="2"/>
  <c r="CK37" i="2" s="1"/>
  <c r="CD37" i="2"/>
  <c r="CC37" i="2"/>
  <c r="BW37" i="2"/>
  <c r="BX37" i="2" s="1"/>
  <c r="BQ37" i="2"/>
  <c r="BP37" i="2"/>
  <c r="BJ37" i="2"/>
  <c r="BF37" i="2"/>
  <c r="BK37" i="2" s="1"/>
  <c r="BE37" i="2"/>
  <c r="AZ37" i="2"/>
  <c r="BA37" i="2" s="1"/>
  <c r="AC37" i="2"/>
  <c r="U37" i="2"/>
  <c r="R37" i="2"/>
  <c r="M37" i="2"/>
  <c r="I37" i="2"/>
  <c r="V37" i="2" s="1"/>
  <c r="F37" i="2"/>
  <c r="G37" i="2" s="1"/>
  <c r="D37" i="2"/>
  <c r="Z37" i="2" s="1"/>
  <c r="CK36" i="2"/>
  <c r="CJ36" i="2"/>
  <c r="CD36" i="2"/>
  <c r="CC36" i="2"/>
  <c r="BX36" i="2"/>
  <c r="BW36" i="2"/>
  <c r="BQ36" i="2"/>
  <c r="BP36" i="2"/>
  <c r="BJ36" i="2"/>
  <c r="BF36" i="2"/>
  <c r="BK36" i="2" s="1"/>
  <c r="BE36" i="2"/>
  <c r="AC36" i="2"/>
  <c r="V36" i="2"/>
  <c r="U36" i="2"/>
  <c r="R36" i="2"/>
  <c r="M36" i="2"/>
  <c r="L36" i="2"/>
  <c r="I36" i="2"/>
  <c r="K36" i="2" s="1"/>
  <c r="N36" i="2" s="1"/>
  <c r="O36" i="2" s="1"/>
  <c r="G36" i="2"/>
  <c r="F36" i="2"/>
  <c r="D36" i="2"/>
  <c r="CJ35" i="2"/>
  <c r="CK35" i="2" s="1"/>
  <c r="CC35" i="2"/>
  <c r="CD35" i="2" s="1"/>
  <c r="BW35" i="2"/>
  <c r="BX35" i="2" s="1"/>
  <c r="BP35" i="2"/>
  <c r="BQ35" i="2" s="1"/>
  <c r="BJ35" i="2"/>
  <c r="BE35" i="2"/>
  <c r="AZ35" i="2"/>
  <c r="BA35" i="2" s="1"/>
  <c r="Z35" i="2"/>
  <c r="U35" i="2"/>
  <c r="R35" i="2"/>
  <c r="M35" i="2"/>
  <c r="I35" i="2"/>
  <c r="F35" i="2"/>
  <c r="G35" i="2" s="1"/>
  <c r="D35" i="2"/>
  <c r="AC35" i="2" s="1"/>
  <c r="CK34" i="2"/>
  <c r="CJ34" i="2"/>
  <c r="CD34" i="2"/>
  <c r="CC34" i="2"/>
  <c r="BX34" i="2"/>
  <c r="BW34" i="2"/>
  <c r="BQ34" i="2"/>
  <c r="BP34" i="2"/>
  <c r="BJ34" i="2"/>
  <c r="BF34" i="2"/>
  <c r="BK34" i="2" s="1"/>
  <c r="BE34" i="2"/>
  <c r="V34" i="2"/>
  <c r="U34" i="2"/>
  <c r="R34" i="2"/>
  <c r="M34" i="2"/>
  <c r="K34" i="2"/>
  <c r="J34" i="2"/>
  <c r="I34" i="2"/>
  <c r="F34" i="2"/>
  <c r="D34" i="2"/>
  <c r="AC34" i="2" s="1"/>
  <c r="CJ33" i="2"/>
  <c r="CK33" i="2" s="1"/>
  <c r="CC33" i="2"/>
  <c r="CD33" i="2" s="1"/>
  <c r="BW33" i="2"/>
  <c r="BX33" i="2" s="1"/>
  <c r="BP33" i="2"/>
  <c r="BQ33" i="2" s="1"/>
  <c r="BJ33" i="2"/>
  <c r="BE33" i="2"/>
  <c r="AZ33" i="2"/>
  <c r="BA33" i="2" s="1"/>
  <c r="AC33" i="2"/>
  <c r="Z33" i="2"/>
  <c r="U33" i="2"/>
  <c r="R33" i="2"/>
  <c r="M33" i="2"/>
  <c r="I33" i="2"/>
  <c r="V33" i="2" s="1"/>
  <c r="F33" i="2"/>
  <c r="G33" i="2" s="1"/>
  <c r="D33" i="2"/>
  <c r="CK32" i="2"/>
  <c r="CJ32" i="2"/>
  <c r="CD32" i="2"/>
  <c r="CC32" i="2"/>
  <c r="BX32" i="2"/>
  <c r="BW32" i="2"/>
  <c r="BQ32" i="2"/>
  <c r="BP32" i="2"/>
  <c r="BJ32" i="2"/>
  <c r="BF32" i="2"/>
  <c r="BK32" i="2" s="1"/>
  <c r="BE32" i="2"/>
  <c r="AC32" i="2"/>
  <c r="V32" i="2"/>
  <c r="U32" i="2"/>
  <c r="R32" i="2"/>
  <c r="M32" i="2"/>
  <c r="L32" i="2"/>
  <c r="I32" i="2"/>
  <c r="K32" i="2" s="1"/>
  <c r="N32" i="2" s="1"/>
  <c r="O32" i="2" s="1"/>
  <c r="G32" i="2"/>
  <c r="F32" i="2"/>
  <c r="D32" i="2"/>
  <c r="CJ31" i="2"/>
  <c r="CK31" i="2" s="1"/>
  <c r="CC31" i="2"/>
  <c r="CD31" i="2" s="1"/>
  <c r="BW31" i="2"/>
  <c r="BX31" i="2" s="1"/>
  <c r="BP31" i="2"/>
  <c r="BQ31" i="2" s="1"/>
  <c r="BJ31" i="2"/>
  <c r="BE31" i="2"/>
  <c r="AZ31" i="2"/>
  <c r="BA31" i="2" s="1"/>
  <c r="Z31" i="2"/>
  <c r="U31" i="2"/>
  <c r="R31" i="2"/>
  <c r="M31" i="2"/>
  <c r="I31" i="2"/>
  <c r="F31" i="2"/>
  <c r="G31" i="2" s="1"/>
  <c r="D31" i="2"/>
  <c r="AC31" i="2" s="1"/>
  <c r="CK30" i="2"/>
  <c r="CJ30" i="2"/>
  <c r="CD30" i="2"/>
  <c r="CC30" i="2"/>
  <c r="BX30" i="2"/>
  <c r="BW30" i="2"/>
  <c r="BQ30" i="2"/>
  <c r="BP30" i="2"/>
  <c r="BJ30" i="2"/>
  <c r="BF30" i="2"/>
  <c r="BK30" i="2" s="1"/>
  <c r="BE30" i="2"/>
  <c r="AC30" i="2"/>
  <c r="V30" i="2"/>
  <c r="U30" i="2"/>
  <c r="R30" i="2"/>
  <c r="N30" i="2"/>
  <c r="O30" i="2" s="1"/>
  <c r="M30" i="2"/>
  <c r="K30" i="2"/>
  <c r="J30" i="2"/>
  <c r="I30" i="2"/>
  <c r="F30" i="2"/>
  <c r="D30" i="2"/>
  <c r="CJ29" i="2"/>
  <c r="CK29" i="2" s="1"/>
  <c r="CC29" i="2"/>
  <c r="CD29" i="2" s="1"/>
  <c r="BW29" i="2"/>
  <c r="BX29" i="2" s="1"/>
  <c r="BP29" i="2"/>
  <c r="BQ29" i="2" s="1"/>
  <c r="BJ29" i="2"/>
  <c r="BE29" i="2"/>
  <c r="AZ29" i="2"/>
  <c r="BA29" i="2" s="1"/>
  <c r="AC29" i="2"/>
  <c r="Z29" i="2"/>
  <c r="U29" i="2"/>
  <c r="R29" i="2"/>
  <c r="M29" i="2"/>
  <c r="I29" i="2"/>
  <c r="V29" i="2" s="1"/>
  <c r="F29" i="2"/>
  <c r="G29" i="2" s="1"/>
  <c r="D29" i="2"/>
  <c r="CK28" i="2"/>
  <c r="CJ28" i="2"/>
  <c r="CD28" i="2"/>
  <c r="CC28" i="2"/>
  <c r="BX28" i="2"/>
  <c r="BW28" i="2"/>
  <c r="BQ28" i="2"/>
  <c r="BP28" i="2"/>
  <c r="BJ28" i="2"/>
  <c r="BF28" i="2"/>
  <c r="BK28" i="2" s="1"/>
  <c r="BE28" i="2"/>
  <c r="AC28" i="2"/>
  <c r="V28" i="2"/>
  <c r="U28" i="2"/>
  <c r="R28" i="2"/>
  <c r="M28" i="2"/>
  <c r="L28" i="2"/>
  <c r="I28" i="2"/>
  <c r="K28" i="2" s="1"/>
  <c r="N28" i="2" s="1"/>
  <c r="O28" i="2" s="1"/>
  <c r="G28" i="2"/>
  <c r="F28" i="2"/>
  <c r="D28" i="2"/>
  <c r="CJ27" i="2"/>
  <c r="CK27" i="2" s="1"/>
  <c r="CC27" i="2"/>
  <c r="CD27" i="2" s="1"/>
  <c r="BW27" i="2"/>
  <c r="BX27" i="2" s="1"/>
  <c r="BP27" i="2"/>
  <c r="BQ27" i="2" s="1"/>
  <c r="BJ27" i="2"/>
  <c r="BE27" i="2"/>
  <c r="AZ27" i="2"/>
  <c r="BA27" i="2" s="1"/>
  <c r="Z27" i="2"/>
  <c r="U27" i="2"/>
  <c r="R27" i="2"/>
  <c r="M27" i="2"/>
  <c r="I27" i="2"/>
  <c r="F27" i="2"/>
  <c r="G27" i="2" s="1"/>
  <c r="D27" i="2"/>
  <c r="AC27" i="2" s="1"/>
  <c r="CK26" i="2"/>
  <c r="CJ26" i="2"/>
  <c r="CD26" i="2"/>
  <c r="CC26" i="2"/>
  <c r="BX26" i="2"/>
  <c r="BW26" i="2"/>
  <c r="BQ26" i="2"/>
  <c r="BP26" i="2"/>
  <c r="BJ26" i="2"/>
  <c r="BF26" i="2"/>
  <c r="BK26" i="2" s="1"/>
  <c r="BE26" i="2"/>
  <c r="V26" i="2"/>
  <c r="U26" i="2"/>
  <c r="R26" i="2"/>
  <c r="M26" i="2"/>
  <c r="K26" i="2"/>
  <c r="J26" i="2"/>
  <c r="I26" i="2"/>
  <c r="F26" i="2"/>
  <c r="D26" i="2"/>
  <c r="AC26" i="2" s="1"/>
  <c r="CJ25" i="2"/>
  <c r="CK25" i="2" s="1"/>
  <c r="CC25" i="2"/>
  <c r="CD25" i="2" s="1"/>
  <c r="BW25" i="2"/>
  <c r="BX25" i="2" s="1"/>
  <c r="BP25" i="2"/>
  <c r="BQ25" i="2" s="1"/>
  <c r="BJ25" i="2"/>
  <c r="BE25" i="2"/>
  <c r="AZ25" i="2"/>
  <c r="BA25" i="2" s="1"/>
  <c r="AC25" i="2"/>
  <c r="Z25" i="2"/>
  <c r="U25" i="2"/>
  <c r="R25" i="2"/>
  <c r="M25" i="2"/>
  <c r="I25" i="2"/>
  <c r="V25" i="2" s="1"/>
  <c r="F25" i="2"/>
  <c r="G25" i="2" s="1"/>
  <c r="D25" i="2"/>
  <c r="CK24" i="2"/>
  <c r="CJ24" i="2"/>
  <c r="CD24" i="2"/>
  <c r="CC24" i="2"/>
  <c r="BX24" i="2"/>
  <c r="BW24" i="2"/>
  <c r="BQ24" i="2"/>
  <c r="BP24" i="2"/>
  <c r="BJ24" i="2"/>
  <c r="BF24" i="2"/>
  <c r="BK24" i="2" s="1"/>
  <c r="BE24" i="2"/>
  <c r="AC24" i="2"/>
  <c r="V24" i="2"/>
  <c r="U24" i="2"/>
  <c r="R24" i="2"/>
  <c r="M24" i="2"/>
  <c r="L24" i="2"/>
  <c r="I24" i="2"/>
  <c r="K24" i="2" s="1"/>
  <c r="N24" i="2" s="1"/>
  <c r="O24" i="2" s="1"/>
  <c r="G24" i="2"/>
  <c r="F24" i="2"/>
  <c r="D24" i="2"/>
  <c r="CJ23" i="2"/>
  <c r="CK23" i="2" s="1"/>
  <c r="CC23" i="2"/>
  <c r="CD23" i="2" s="1"/>
  <c r="BW23" i="2"/>
  <c r="BX23" i="2" s="1"/>
  <c r="BP23" i="2"/>
  <c r="BQ23" i="2" s="1"/>
  <c r="BJ23" i="2"/>
  <c r="BE23" i="2"/>
  <c r="AZ23" i="2"/>
  <c r="BA23" i="2" s="1"/>
  <c r="Z23" i="2"/>
  <c r="U23" i="2"/>
  <c r="R23" i="2"/>
  <c r="M23" i="2"/>
  <c r="I23" i="2"/>
  <c r="F23" i="2"/>
  <c r="G23" i="2" s="1"/>
  <c r="D23" i="2"/>
  <c r="AC23" i="2" s="1"/>
  <c r="CK22" i="2"/>
  <c r="CJ22" i="2"/>
  <c r="CD22" i="2"/>
  <c r="CC22" i="2"/>
  <c r="BX22" i="2"/>
  <c r="BW22" i="2"/>
  <c r="BQ22" i="2"/>
  <c r="BP22" i="2"/>
  <c r="BJ22" i="2"/>
  <c r="BF22" i="2"/>
  <c r="BK22" i="2" s="1"/>
  <c r="BE22" i="2"/>
  <c r="AC22" i="2"/>
  <c r="V22" i="2"/>
  <c r="U22" i="2"/>
  <c r="R22" i="2"/>
  <c r="N22" i="2"/>
  <c r="O22" i="2" s="1"/>
  <c r="M22" i="2"/>
  <c r="K22" i="2"/>
  <c r="J22" i="2"/>
  <c r="I22" i="2"/>
  <c r="F22" i="2"/>
  <c r="D22" i="2"/>
  <c r="CJ21" i="2"/>
  <c r="CK21" i="2" s="1"/>
  <c r="CC21" i="2"/>
  <c r="CD21" i="2" s="1"/>
  <c r="BW21" i="2"/>
  <c r="BX21" i="2" s="1"/>
  <c r="BP21" i="2"/>
  <c r="BQ21" i="2" s="1"/>
  <c r="BJ21" i="2"/>
  <c r="BE21" i="2"/>
  <c r="AZ21" i="2"/>
  <c r="BA21" i="2" s="1"/>
  <c r="Z21" i="2"/>
  <c r="U21" i="2"/>
  <c r="R21" i="2"/>
  <c r="M21" i="2"/>
  <c r="K21" i="2"/>
  <c r="I21" i="2"/>
  <c r="F21" i="2"/>
  <c r="G21" i="2" s="1"/>
  <c r="D21" i="2"/>
  <c r="N21" i="2" s="1"/>
  <c r="O21" i="2" s="1"/>
  <c r="CJ20" i="2"/>
  <c r="CK20" i="2" s="1"/>
  <c r="CD20" i="2"/>
  <c r="CC20" i="2"/>
  <c r="BW20" i="2"/>
  <c r="BX20" i="2" s="1"/>
  <c r="BP20" i="2"/>
  <c r="BQ20" i="2" s="1"/>
  <c r="BJ20" i="2"/>
  <c r="BF20" i="2"/>
  <c r="BE20" i="2"/>
  <c r="AZ20" i="2"/>
  <c r="BA20" i="2" s="1"/>
  <c r="AC20" i="2"/>
  <c r="Z20" i="2"/>
  <c r="U20" i="2"/>
  <c r="R20" i="2"/>
  <c r="M20" i="2"/>
  <c r="K20" i="2"/>
  <c r="L20" i="2" s="1"/>
  <c r="I20" i="2"/>
  <c r="G20" i="2"/>
  <c r="F20" i="2"/>
  <c r="D20" i="2"/>
  <c r="N20" i="2" s="1"/>
  <c r="O20" i="2" s="1"/>
  <c r="CJ19" i="2"/>
  <c r="CK19" i="2" s="1"/>
  <c r="CD19" i="2"/>
  <c r="CC19" i="2"/>
  <c r="BW19" i="2"/>
  <c r="BX19" i="2" s="1"/>
  <c r="BQ19" i="2"/>
  <c r="BP19" i="2"/>
  <c r="BJ19" i="2"/>
  <c r="BF19" i="2"/>
  <c r="BK19" i="2" s="1"/>
  <c r="BE19" i="2"/>
  <c r="AZ19" i="2"/>
  <c r="BA19" i="2" s="1"/>
  <c r="AC19" i="2"/>
  <c r="U19" i="2"/>
  <c r="R19" i="2"/>
  <c r="M19" i="2"/>
  <c r="I19" i="2"/>
  <c r="G19" i="2"/>
  <c r="F19" i="2"/>
  <c r="D19" i="2"/>
  <c r="Z19" i="2" s="1"/>
  <c r="CK18" i="2"/>
  <c r="CJ18" i="2"/>
  <c r="CC18" i="2"/>
  <c r="CD18" i="2" s="1"/>
  <c r="BW18" i="2"/>
  <c r="BX18" i="2" s="1"/>
  <c r="BP18" i="2"/>
  <c r="BQ18" i="2" s="1"/>
  <c r="BJ18" i="2"/>
  <c r="BE18" i="2"/>
  <c r="BF18" i="2" s="1"/>
  <c r="BK18" i="2" s="1"/>
  <c r="AZ18" i="2"/>
  <c r="BA18" i="2" s="1"/>
  <c r="U18" i="2"/>
  <c r="R18" i="2"/>
  <c r="N18" i="2"/>
  <c r="O18" i="2" s="1"/>
  <c r="M18" i="2"/>
  <c r="J18" i="2"/>
  <c r="I18" i="2"/>
  <c r="K18" i="2" s="1"/>
  <c r="F18" i="2"/>
  <c r="G18" i="2" s="1"/>
  <c r="D18" i="2"/>
  <c r="CK17" i="2"/>
  <c r="CJ17" i="2"/>
  <c r="CC17" i="2"/>
  <c r="CD17" i="2" s="1"/>
  <c r="BX17" i="2"/>
  <c r="BW17" i="2"/>
  <c r="BP17" i="2"/>
  <c r="BQ17" i="2" s="1"/>
  <c r="BJ17" i="2"/>
  <c r="BF17" i="2"/>
  <c r="BK17" i="2" s="1"/>
  <c r="BE17" i="2"/>
  <c r="BA17" i="2"/>
  <c r="Z17" i="2"/>
  <c r="U17" i="2"/>
  <c r="R17" i="2"/>
  <c r="M17" i="2"/>
  <c r="K17" i="2"/>
  <c r="I17" i="2"/>
  <c r="F17" i="2"/>
  <c r="G17" i="2" s="1"/>
  <c r="D17" i="2"/>
  <c r="AZ17" i="2" s="1"/>
  <c r="CJ16" i="2"/>
  <c r="CK16" i="2" s="1"/>
  <c r="CC16" i="2"/>
  <c r="CD16" i="2" s="1"/>
  <c r="BW16" i="2"/>
  <c r="BX16" i="2" s="1"/>
  <c r="BQ16" i="2"/>
  <c r="BP16" i="2"/>
  <c r="BJ16" i="2"/>
  <c r="BE16" i="2"/>
  <c r="U16" i="2"/>
  <c r="R16" i="2"/>
  <c r="M16" i="2"/>
  <c r="I16" i="2"/>
  <c r="F16" i="2"/>
  <c r="D16" i="2"/>
  <c r="Z16" i="2" s="1"/>
  <c r="CJ15" i="2"/>
  <c r="CK15" i="2" s="1"/>
  <c r="CC15" i="2"/>
  <c r="CD15" i="2" s="1"/>
  <c r="BX15" i="2"/>
  <c r="BW15" i="2"/>
  <c r="BP15" i="2"/>
  <c r="BQ15" i="2" s="1"/>
  <c r="BJ15" i="2"/>
  <c r="BE15" i="2"/>
  <c r="BF15" i="2" s="1"/>
  <c r="Z15" i="2"/>
  <c r="U15" i="2"/>
  <c r="R15" i="2"/>
  <c r="Q15" i="2"/>
  <c r="M15" i="2"/>
  <c r="L15" i="2"/>
  <c r="K15" i="2"/>
  <c r="I15" i="2"/>
  <c r="G15" i="2"/>
  <c r="F15" i="2"/>
  <c r="AC15" i="2"/>
  <c r="CJ14" i="2"/>
  <c r="CK14" i="2" s="1"/>
  <c r="CD14" i="2"/>
  <c r="CC14" i="2"/>
  <c r="BW14" i="2"/>
  <c r="BX14" i="2" s="1"/>
  <c r="BP14" i="2"/>
  <c r="BQ14" i="2" s="1"/>
  <c r="BJ14" i="2"/>
  <c r="BF14" i="2"/>
  <c r="BE14" i="2"/>
  <c r="AZ14" i="2"/>
  <c r="BA14" i="2" s="1"/>
  <c r="Z14" i="2"/>
  <c r="U14" i="2"/>
  <c r="R14" i="2"/>
  <c r="M14" i="2"/>
  <c r="I14" i="2"/>
  <c r="F14" i="2"/>
  <c r="D14" i="2"/>
  <c r="AC14" i="2" s="1"/>
  <c r="CK13" i="2"/>
  <c r="CJ13" i="2"/>
  <c r="CC13" i="2"/>
  <c r="CD13" i="2" s="1"/>
  <c r="BW13" i="2"/>
  <c r="BX13" i="2" s="1"/>
  <c r="BP13" i="2"/>
  <c r="BQ13" i="2" s="1"/>
  <c r="BK13" i="2"/>
  <c r="BJ13" i="2"/>
  <c r="BE13" i="2"/>
  <c r="BF13" i="2" s="1"/>
  <c r="AZ13" i="2"/>
  <c r="BA13" i="2" s="1"/>
  <c r="Z13" i="2"/>
  <c r="V13" i="2"/>
  <c r="U13" i="2"/>
  <c r="R13" i="2"/>
  <c r="Q13" i="2"/>
  <c r="M13" i="2"/>
  <c r="K13" i="2"/>
  <c r="L13" i="2" s="1"/>
  <c r="I13" i="2"/>
  <c r="F13" i="2"/>
  <c r="G13" i="2" s="1"/>
  <c r="D13" i="2"/>
  <c r="AC13" i="2" s="1"/>
  <c r="CJ12" i="2"/>
  <c r="CK12" i="2" s="1"/>
  <c r="CC12" i="2"/>
  <c r="CD12" i="2" s="1"/>
  <c r="BW12" i="2"/>
  <c r="BX12" i="2" s="1"/>
  <c r="BQ12" i="2"/>
  <c r="BP12" i="2"/>
  <c r="BJ12" i="2"/>
  <c r="BE12" i="2"/>
  <c r="BF12" i="2" s="1"/>
  <c r="U12" i="2"/>
  <c r="R12" i="2"/>
  <c r="M12" i="2"/>
  <c r="I12" i="2"/>
  <c r="G12" i="2"/>
  <c r="F12" i="2"/>
  <c r="D12" i="2"/>
  <c r="AZ12" i="2" s="1"/>
  <c r="BA12" i="2" s="1"/>
  <c r="CJ11" i="2"/>
  <c r="CK11" i="2" s="1"/>
  <c r="CC11" i="2"/>
  <c r="CD11" i="2" s="1"/>
  <c r="BX11" i="2"/>
  <c r="BW11" i="2"/>
  <c r="BP11" i="2"/>
  <c r="BQ11" i="2" s="1"/>
  <c r="BJ11" i="2"/>
  <c r="BK11" i="2" s="1"/>
  <c r="BE11" i="2"/>
  <c r="BF11" i="2" s="1"/>
  <c r="U11" i="2"/>
  <c r="R11" i="2"/>
  <c r="M11" i="2"/>
  <c r="K11" i="2"/>
  <c r="I11" i="2"/>
  <c r="F11" i="2"/>
  <c r="D11" i="2"/>
  <c r="AC11" i="2" s="1"/>
  <c r="CJ10" i="2"/>
  <c r="CK10" i="2" s="1"/>
  <c r="CD10" i="2"/>
  <c r="CC10" i="2"/>
  <c r="BW10" i="2"/>
  <c r="BX10" i="2" s="1"/>
  <c r="BP10" i="2"/>
  <c r="BQ10" i="2" s="1"/>
  <c r="BJ10" i="2"/>
  <c r="BF10" i="2"/>
  <c r="BE10" i="2"/>
  <c r="U10" i="2"/>
  <c r="R10" i="2"/>
  <c r="M10" i="2"/>
  <c r="I10" i="2"/>
  <c r="K10" i="2" s="1"/>
  <c r="F10" i="2"/>
  <c r="D10" i="2"/>
  <c r="CJ9" i="2"/>
  <c r="CK9" i="2" s="1"/>
  <c r="CC9" i="2"/>
  <c r="CD9" i="2" s="1"/>
  <c r="BW9" i="2"/>
  <c r="BX9" i="2" s="1"/>
  <c r="BP9" i="2"/>
  <c r="BQ9" i="2" s="1"/>
  <c r="BJ9" i="2"/>
  <c r="BE9" i="2"/>
  <c r="Z9" i="2"/>
  <c r="U9" i="2"/>
  <c r="R9" i="2"/>
  <c r="Q9" i="2"/>
  <c r="M9" i="2"/>
  <c r="L9" i="2"/>
  <c r="K9" i="2"/>
  <c r="I9" i="2"/>
  <c r="G9" i="2"/>
  <c r="F9" i="2"/>
  <c r="D9" i="2"/>
  <c r="V9" i="2" s="1"/>
  <c r="CJ8" i="2"/>
  <c r="CK8" i="2" s="1"/>
  <c r="CC8" i="2"/>
  <c r="CD8" i="2" s="1"/>
  <c r="BW8" i="2"/>
  <c r="BX8" i="2" s="1"/>
  <c r="BP8" i="2"/>
  <c r="BQ8" i="2" s="1"/>
  <c r="BJ8" i="2"/>
  <c r="BE8" i="2"/>
  <c r="BF8" i="2" s="1"/>
  <c r="U8" i="2"/>
  <c r="R8" i="2"/>
  <c r="M8" i="2"/>
  <c r="I8" i="2"/>
  <c r="V8" i="2" s="1"/>
  <c r="F8" i="2"/>
  <c r="D8" i="2"/>
  <c r="AC8" i="2" s="1"/>
  <c r="CJ7" i="2"/>
  <c r="CK7" i="2" s="1"/>
  <c r="CK56" i="2" s="1"/>
  <c r="CC7" i="2"/>
  <c r="CD7" i="2" s="1"/>
  <c r="CD56" i="2" s="1"/>
  <c r="BW7" i="2"/>
  <c r="BX7" i="2" s="1"/>
  <c r="BP7" i="2"/>
  <c r="BQ7" i="2" s="1"/>
  <c r="BJ7" i="2"/>
  <c r="BE7" i="2"/>
  <c r="AC7" i="2"/>
  <c r="V7" i="2"/>
  <c r="U7" i="2"/>
  <c r="R7" i="2"/>
  <c r="M7" i="2"/>
  <c r="K7" i="2"/>
  <c r="I7" i="2"/>
  <c r="F7" i="2"/>
  <c r="G7" i="2" s="1"/>
  <c r="D7" i="2"/>
  <c r="Z7" i="2" s="1"/>
  <c r="BQ6" i="2"/>
  <c r="BF6" i="2"/>
  <c r="BE6" i="2"/>
  <c r="BK6" i="2" s="1"/>
  <c r="BA6" i="2"/>
  <c r="AZ6" i="2"/>
  <c r="AC6" i="2"/>
  <c r="Z6" i="2"/>
  <c r="V6" i="2"/>
  <c r="Q6" i="2"/>
  <c r="L6" i="2"/>
  <c r="K6" i="2"/>
  <c r="J6" i="2"/>
  <c r="F64" i="3" l="1"/>
  <c r="H64" i="3" s="1"/>
  <c r="J64" i="3" s="1"/>
  <c r="F65" i="3"/>
  <c r="H65" i="3" s="1"/>
  <c r="J65" i="3" s="1"/>
  <c r="G52" i="3"/>
  <c r="J52" i="3" s="1"/>
  <c r="I58" i="3"/>
  <c r="J69" i="3"/>
  <c r="F66" i="3"/>
  <c r="H66" i="3" s="1"/>
  <c r="J66" i="3" s="1"/>
  <c r="F63" i="3"/>
  <c r="H63" i="3" s="1"/>
  <c r="J63" i="3" s="1"/>
  <c r="J70" i="3"/>
  <c r="J45" i="3"/>
  <c r="I45" i="3" s="1"/>
  <c r="J47" i="3"/>
  <c r="I47" i="3" s="1"/>
  <c r="J46" i="3"/>
  <c r="J48" i="3"/>
  <c r="I48" i="3" s="1"/>
  <c r="F67" i="3"/>
  <c r="H67" i="3" s="1"/>
  <c r="J67" i="3" s="1"/>
  <c r="F62" i="3"/>
  <c r="L10" i="2"/>
  <c r="J8" i="2"/>
  <c r="AZ8" i="2"/>
  <c r="BA8" i="2" s="1"/>
  <c r="J10" i="2"/>
  <c r="Z10" i="2"/>
  <c r="N11" i="2"/>
  <c r="O11" i="2" s="1"/>
  <c r="AC16" i="2"/>
  <c r="BF31" i="2"/>
  <c r="BK31" i="2"/>
  <c r="L7" i="2"/>
  <c r="Q7" i="2"/>
  <c r="BF7" i="2"/>
  <c r="BK7" i="2" s="1"/>
  <c r="K8" i="2"/>
  <c r="N8" i="2" s="1"/>
  <c r="O8" i="2" s="1"/>
  <c r="BK8" i="2"/>
  <c r="AC9" i="2"/>
  <c r="BF9" i="2"/>
  <c r="BK9" i="2" s="1"/>
  <c r="Q10" i="2"/>
  <c r="AC10" i="2"/>
  <c r="V11" i="2"/>
  <c r="V12" i="2"/>
  <c r="K12" i="2"/>
  <c r="N12" i="2" s="1"/>
  <c r="O12" i="2" s="1"/>
  <c r="Z12" i="2"/>
  <c r="J13" i="2"/>
  <c r="N13" i="2"/>
  <c r="O13" i="2" s="1"/>
  <c r="G14" i="2"/>
  <c r="BK14" i="2"/>
  <c r="AZ15" i="2"/>
  <c r="BA15" i="2" s="1"/>
  <c r="BK15" i="2"/>
  <c r="AZ16" i="2"/>
  <c r="BA16" i="2" s="1"/>
  <c r="L17" i="2"/>
  <c r="AC17" i="2"/>
  <c r="AC18" i="2"/>
  <c r="L18" i="2"/>
  <c r="Z18" i="2"/>
  <c r="V18" i="2"/>
  <c r="BK20" i="2"/>
  <c r="AZ22" i="2"/>
  <c r="BA22" i="2" s="1"/>
  <c r="Z22" i="2"/>
  <c r="L22" i="2"/>
  <c r="G22" i="2"/>
  <c r="V23" i="2"/>
  <c r="K23" i="2"/>
  <c r="L23" i="2" s="1"/>
  <c r="N26" i="2"/>
  <c r="O26" i="2" s="1"/>
  <c r="AZ30" i="2"/>
  <c r="BA30" i="2" s="1"/>
  <c r="Z30" i="2"/>
  <c r="L30" i="2"/>
  <c r="G30" i="2"/>
  <c r="V31" i="2"/>
  <c r="K31" i="2"/>
  <c r="L31" i="2" s="1"/>
  <c r="N34" i="2"/>
  <c r="O34" i="2" s="1"/>
  <c r="K40" i="2"/>
  <c r="N40" i="2" s="1"/>
  <c r="O40" i="2" s="1"/>
  <c r="J40" i="2"/>
  <c r="V40" i="2"/>
  <c r="N10" i="2"/>
  <c r="O10" i="2" s="1"/>
  <c r="J16" i="2"/>
  <c r="R56" i="2"/>
  <c r="N9" i="2"/>
  <c r="O9" i="2" s="1"/>
  <c r="AZ9" i="2"/>
  <c r="BA9" i="2" s="1"/>
  <c r="G10" i="2"/>
  <c r="AZ10" i="2"/>
  <c r="BA10" i="2" s="1"/>
  <c r="V14" i="2"/>
  <c r="K14" i="2"/>
  <c r="G16" i="2"/>
  <c r="BF27" i="2"/>
  <c r="BK27" i="2"/>
  <c r="BF35" i="2"/>
  <c r="BK35" i="2"/>
  <c r="BF40" i="2"/>
  <c r="BK40" i="2"/>
  <c r="BF42" i="2"/>
  <c r="BK42" i="2" s="1"/>
  <c r="J11" i="2"/>
  <c r="BK12" i="2"/>
  <c r="Q16" i="2"/>
  <c r="K19" i="2"/>
  <c r="L19" i="2" s="1"/>
  <c r="V19" i="2"/>
  <c r="BF23" i="2"/>
  <c r="BK23" i="2"/>
  <c r="BQ56" i="2"/>
  <c r="I56" i="2"/>
  <c r="G8" i="2"/>
  <c r="Q8" i="2"/>
  <c r="Q56" i="2" s="1"/>
  <c r="Z8" i="2"/>
  <c r="J9" i="2"/>
  <c r="G11" i="2"/>
  <c r="L11" i="2"/>
  <c r="Q11" i="2"/>
  <c r="Z11" i="2"/>
  <c r="J12" i="2"/>
  <c r="Q12" i="2"/>
  <c r="AC12" i="2"/>
  <c r="AC56" i="2" s="1"/>
  <c r="J15" i="2"/>
  <c r="N15" i="2"/>
  <c r="O15" i="2" s="1"/>
  <c r="BE56" i="2"/>
  <c r="D56" i="2"/>
  <c r="BX57" i="2" s="1"/>
  <c r="J7" i="2"/>
  <c r="J56" i="2" s="1"/>
  <c r="N7" i="2"/>
  <c r="AZ7" i="2"/>
  <c r="V10" i="2"/>
  <c r="BK10" i="2"/>
  <c r="AZ11" i="2"/>
  <c r="BA11" i="2" s="1"/>
  <c r="J14" i="2"/>
  <c r="Q14" i="2"/>
  <c r="V15" i="2"/>
  <c r="V56" i="2" s="1"/>
  <c r="V16" i="2"/>
  <c r="K16" i="2"/>
  <c r="L16" i="2" s="1"/>
  <c r="N16" i="2"/>
  <c r="O16" i="2" s="1"/>
  <c r="BF16" i="2"/>
  <c r="BK16" i="2" s="1"/>
  <c r="J17" i="2"/>
  <c r="N17" i="2"/>
  <c r="O17" i="2" s="1"/>
  <c r="V17" i="2"/>
  <c r="V20" i="2"/>
  <c r="AZ26" i="2"/>
  <c r="BA26" i="2" s="1"/>
  <c r="Z26" i="2"/>
  <c r="L26" i="2"/>
  <c r="G26" i="2"/>
  <c r="V27" i="2"/>
  <c r="K27" i="2"/>
  <c r="N27" i="2" s="1"/>
  <c r="O27" i="2" s="1"/>
  <c r="N33" i="2"/>
  <c r="O33" i="2" s="1"/>
  <c r="AZ34" i="2"/>
  <c r="BA34" i="2" s="1"/>
  <c r="Z34" i="2"/>
  <c r="L34" i="2"/>
  <c r="G34" i="2"/>
  <c r="V35" i="2"/>
  <c r="K35" i="2"/>
  <c r="N35" i="2" s="1"/>
  <c r="O35" i="2" s="1"/>
  <c r="Z45" i="2"/>
  <c r="G45" i="2"/>
  <c r="L45" i="2"/>
  <c r="AC45" i="2"/>
  <c r="N45" i="2"/>
  <c r="O45" i="2" s="1"/>
  <c r="N54" i="2"/>
  <c r="O54" i="2" s="1"/>
  <c r="J19" i="2"/>
  <c r="K41" i="2"/>
  <c r="N41" i="2" s="1"/>
  <c r="O41" i="2" s="1"/>
  <c r="V41" i="2"/>
  <c r="BF47" i="2"/>
  <c r="BK47" i="2" s="1"/>
  <c r="BF52" i="2"/>
  <c r="BK52" i="2" s="1"/>
  <c r="J20" i="2"/>
  <c r="V21" i="2"/>
  <c r="BK21" i="2"/>
  <c r="BF21" i="2"/>
  <c r="Z24" i="2"/>
  <c r="AZ24" i="2"/>
  <c r="BA24" i="2" s="1"/>
  <c r="J24" i="2"/>
  <c r="K25" i="2"/>
  <c r="L25" i="2" s="1"/>
  <c r="BF25" i="2"/>
  <c r="BK25" i="2" s="1"/>
  <c r="Z28" i="2"/>
  <c r="Z56" i="2" s="1"/>
  <c r="AZ28" i="2"/>
  <c r="BA28" i="2" s="1"/>
  <c r="J28" i="2"/>
  <c r="K29" i="2"/>
  <c r="L29" i="2" s="1"/>
  <c r="BK29" i="2"/>
  <c r="BF29" i="2"/>
  <c r="Z32" i="2"/>
  <c r="AZ32" i="2"/>
  <c r="BA32" i="2" s="1"/>
  <c r="J32" i="2"/>
  <c r="K33" i="2"/>
  <c r="L33" i="2" s="1"/>
  <c r="BF33" i="2"/>
  <c r="BK33" i="2" s="1"/>
  <c r="Z36" i="2"/>
  <c r="AZ36" i="2"/>
  <c r="BA36" i="2" s="1"/>
  <c r="J36" i="2"/>
  <c r="K37" i="2"/>
  <c r="L37" i="2" s="1"/>
  <c r="BF48" i="2"/>
  <c r="BK48" i="2" s="1"/>
  <c r="BF51" i="2"/>
  <c r="BK51" i="2" s="1"/>
  <c r="L21" i="2"/>
  <c r="AC21" i="2"/>
  <c r="J23" i="2"/>
  <c r="N23" i="2"/>
  <c r="O23" i="2" s="1"/>
  <c r="J27" i="2"/>
  <c r="J31" i="2"/>
  <c r="N31" i="2"/>
  <c r="O31" i="2" s="1"/>
  <c r="J35" i="2"/>
  <c r="V44" i="2"/>
  <c r="BK46" i="2"/>
  <c r="AZ48" i="2"/>
  <c r="BA48" i="2" s="1"/>
  <c r="AC48" i="2"/>
  <c r="L48" i="2"/>
  <c r="K50" i="2"/>
  <c r="L50" i="2" s="1"/>
  <c r="V50" i="2"/>
  <c r="BK50" i="2"/>
  <c r="AZ52" i="2"/>
  <c r="BA52" i="2" s="1"/>
  <c r="AC52" i="2"/>
  <c r="L52" i="2"/>
  <c r="K54" i="2"/>
  <c r="L54" i="2" s="1"/>
  <c r="V54" i="2"/>
  <c r="BK54" i="2"/>
  <c r="H62" i="3"/>
  <c r="BK55" i="2"/>
  <c r="J21" i="2"/>
  <c r="J25" i="2"/>
  <c r="L27" i="2"/>
  <c r="J29" i="2"/>
  <c r="J33" i="2"/>
  <c r="L35" i="2"/>
  <c r="J37" i="2"/>
  <c r="V38" i="2"/>
  <c r="BK38" i="2"/>
  <c r="J41" i="2"/>
  <c r="AZ41" i="2"/>
  <c r="BA41" i="2" s="1"/>
  <c r="J43" i="2"/>
  <c r="N43" i="2"/>
  <c r="O43" i="2" s="1"/>
  <c r="V43" i="2"/>
  <c r="AC44" i="2"/>
  <c r="L44" i="2"/>
  <c r="AZ44" i="2"/>
  <c r="BA44" i="2" s="1"/>
  <c r="BK44" i="2"/>
  <c r="V46" i="2"/>
  <c r="N48" i="2"/>
  <c r="O48" i="2" s="1"/>
  <c r="V48" i="2"/>
  <c r="AC49" i="2"/>
  <c r="L49" i="2"/>
  <c r="G49" i="2"/>
  <c r="Z49" i="2"/>
  <c r="V49" i="2"/>
  <c r="AC53" i="2"/>
  <c r="L53" i="2"/>
  <c r="G53" i="2"/>
  <c r="Z53" i="2"/>
  <c r="V53" i="2"/>
  <c r="BF55" i="2"/>
  <c r="J38" i="2"/>
  <c r="N38" i="2"/>
  <c r="O38" i="2" s="1"/>
  <c r="BF38" i="2"/>
  <c r="J39" i="2"/>
  <c r="N39" i="2"/>
  <c r="O39" i="2" s="1"/>
  <c r="V39" i="2"/>
  <c r="AC40" i="2"/>
  <c r="L40" i="2"/>
  <c r="AZ40" i="2"/>
  <c r="BA40" i="2" s="1"/>
  <c r="L41" i="2"/>
  <c r="V42" i="2"/>
  <c r="Z43" i="2"/>
  <c r="G44" i="2"/>
  <c r="V45" i="2"/>
  <c r="K46" i="2"/>
  <c r="L46" i="2" s="1"/>
  <c r="J48" i="2"/>
  <c r="Z48" i="2"/>
  <c r="N49" i="2"/>
  <c r="O49" i="2" s="1"/>
  <c r="AZ49" i="2"/>
  <c r="BA49" i="2" s="1"/>
  <c r="J52" i="2"/>
  <c r="Z52" i="2"/>
  <c r="N53" i="2"/>
  <c r="O53" i="2" s="1"/>
  <c r="AZ53" i="2"/>
  <c r="BA53" i="2" s="1"/>
  <c r="I44" i="3"/>
  <c r="J42" i="2"/>
  <c r="J46" i="2"/>
  <c r="AZ47" i="2"/>
  <c r="BA47" i="2" s="1"/>
  <c r="J50" i="2"/>
  <c r="AZ51" i="2"/>
  <c r="BA51" i="2" s="1"/>
  <c r="J54" i="2"/>
  <c r="AZ55" i="2"/>
  <c r="BA55" i="2" s="1"/>
  <c r="J47" i="2"/>
  <c r="N47" i="2"/>
  <c r="O47" i="2" s="1"/>
  <c r="J51" i="2"/>
  <c r="N51" i="2"/>
  <c r="O51" i="2" s="1"/>
  <c r="J55" i="2"/>
  <c r="N55" i="2"/>
  <c r="O55" i="2" s="1"/>
  <c r="J59" i="3" l="1"/>
  <c r="F68" i="3"/>
  <c r="F72" i="3" s="1"/>
  <c r="I52" i="3"/>
  <c r="I46" i="3"/>
  <c r="BA56" i="2"/>
  <c r="BK56" i="2"/>
  <c r="AZ56" i="2"/>
  <c r="N50" i="2"/>
  <c r="O50" i="2" s="1"/>
  <c r="K56" i="2"/>
  <c r="N19" i="2"/>
  <c r="O19" i="2" s="1"/>
  <c r="L8" i="2"/>
  <c r="BF56" i="2"/>
  <c r="O7" i="2"/>
  <c r="N14" i="2"/>
  <c r="O14" i="2" s="1"/>
  <c r="L14" i="2"/>
  <c r="N46" i="2"/>
  <c r="O46" i="2" s="1"/>
  <c r="N37" i="2"/>
  <c r="O37" i="2" s="1"/>
  <c r="J62" i="3"/>
  <c r="N25" i="2"/>
  <c r="O25" i="2" s="1"/>
  <c r="L12" i="2"/>
  <c r="L56" i="2" s="1"/>
  <c r="N29" i="2"/>
  <c r="O29" i="2" s="1"/>
  <c r="J60" i="3" l="1"/>
  <c r="H68" i="3"/>
  <c r="J68" i="3" s="1"/>
  <c r="N56" i="2"/>
  <c r="O56" i="2"/>
  <c r="H72" i="3" l="1"/>
</calcChain>
</file>

<file path=xl/comments1.xml><?xml version="1.0" encoding="utf-8"?>
<comments xmlns="http://schemas.openxmlformats.org/spreadsheetml/2006/main">
  <authors>
    <author/>
  </authors>
  <commentList>
    <comment ref="AA2" authorId="0" shapeId="0">
      <text>
        <r>
          <rPr>
            <b/>
            <sz val="8"/>
            <color rgb="FF000000"/>
            <rFont val="Tahoma"/>
            <family val="2"/>
            <charset val="1"/>
          </rPr>
          <t>Limpeza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44" authorId="0" shapeId="0">
      <text>
        <r>
          <rPr>
            <sz val="11"/>
            <color rgb="FF000000"/>
            <rFont val="Calibri"/>
            <family val="2"/>
            <charset val="1"/>
          </rPr>
          <t xml:space="preserve">Mauro:
</t>
        </r>
        <r>
          <rPr>
            <sz val="14"/>
            <color rgb="FF000000"/>
            <rFont val="Arial"/>
            <family val="2"/>
            <charset val="1"/>
          </rPr>
          <t>PARA ORÇAMENTAÇÃO UTILIZAMOS OREFERENCIA DE FABRICA DE TUBOS O MUNICIPIO DE GUARAPUABVA</t>
        </r>
      </text>
    </comment>
    <comment ref="E58" authorId="0" shapeId="0">
      <text>
        <r>
          <rPr>
            <b/>
            <sz val="16"/>
            <color rgb="FF000000"/>
            <rFont val="Arial"/>
            <family val="2"/>
            <charset val="1"/>
          </rPr>
          <t xml:space="preserve">Codapar:
- Verificar o relevo, a topográfia e a condição do trajeto do cascalho para definir a velocidade possível do caminhão andar.
- DMT de 500 tem um baixo rendimento pois não permite velocidade.  </t>
        </r>
      </text>
    </comment>
    <comment ref="J58" authorId="0" shapeId="0">
      <text>
        <r>
          <rPr>
            <sz val="20"/>
            <color rgb="FF000000"/>
            <rFont val="Arial"/>
            <family val="2"/>
            <charset val="1"/>
          </rPr>
          <t>Verificar a velocidade possívvel</t>
        </r>
      </text>
    </comment>
  </commentList>
</comments>
</file>

<file path=xl/sharedStrings.xml><?xml version="1.0" encoding="utf-8"?>
<sst xmlns="http://schemas.openxmlformats.org/spreadsheetml/2006/main" count="476" uniqueCount="305">
  <si>
    <t>LEVANTAMENTO DE CAMPO DE ESTRADAS RURAIS</t>
  </si>
  <si>
    <t>data</t>
  </si>
  <si>
    <t>MUNICÍPIO:</t>
  </si>
  <si>
    <t>ESTRADA - LOCALIDADE:</t>
  </si>
  <si>
    <t>COMPRIMENTO - KM:</t>
  </si>
  <si>
    <t>Nº ESTACA/ GPS</t>
  </si>
  <si>
    <t xml:space="preserve">DISTÁ. ESTACA - m </t>
  </si>
  <si>
    <t>DECLIV. - %</t>
  </si>
  <si>
    <t>LARG. ATUAL - m</t>
  </si>
  <si>
    <t>BARRANCO - ALT.</t>
  </si>
  <si>
    <t>LIMPEZA - M</t>
  </si>
  <si>
    <t>ATERRO</t>
  </si>
  <si>
    <t xml:space="preserve">nº ÁRVORES </t>
  </si>
  <si>
    <t>CAIXAS</t>
  </si>
  <si>
    <t>BIGODES</t>
  </si>
  <si>
    <t>LOMBADAS</t>
  </si>
  <si>
    <t>BUEIROS EXIST.</t>
  </si>
  <si>
    <t>BUEIROS NECESS.</t>
  </si>
  <si>
    <t>CERCAS</t>
  </si>
  <si>
    <t>PONTE</t>
  </si>
  <si>
    <t>CÓRREGO OU RIO SEM PONTE</t>
  </si>
  <si>
    <t>AFLOR. ROCHA</t>
  </si>
  <si>
    <t>SAÍDA DE ÁGUA</t>
  </si>
  <si>
    <t>LE</t>
  </si>
  <si>
    <t>LD</t>
  </si>
  <si>
    <t>EXT.</t>
  </si>
  <si>
    <t>ALT.</t>
  </si>
  <si>
    <t>EXT</t>
  </si>
  <si>
    <t>ALT</t>
  </si>
  <si>
    <t>UNID.</t>
  </si>
  <si>
    <t>Æ</t>
  </si>
  <si>
    <t>MUNICÍPIO</t>
  </si>
  <si>
    <t>ESTRADA</t>
  </si>
  <si>
    <t xml:space="preserve">MICROBACIA </t>
  </si>
  <si>
    <t>TERRAPLENAGEM</t>
  </si>
  <si>
    <t>RETALUDAMENTO - m² (se necessário)</t>
  </si>
  <si>
    <t>Remoção camada vegetal - se necessário</t>
  </si>
  <si>
    <t>Nº ARVORES EXISTENTES</t>
  </si>
  <si>
    <t>Bueiros existentes</t>
  </si>
  <si>
    <t>Bueiros a implantar</t>
  </si>
  <si>
    <t>CERCAS M</t>
  </si>
  <si>
    <t>PONTE - localização relatar em observação o dimensionamento</t>
  </si>
  <si>
    <t>POSTE - unidades</t>
  </si>
  <si>
    <t>AFLORAMENTO DE ROCHA - localização relatar em observação o dimensionamento</t>
  </si>
  <si>
    <t>VALAS DE DRENAGEM/ LIMPEZA DE BUEIROS CONSIDERANDO ATÉ 10,00 M PARA CADA LADO fazer correções no acumulado</t>
  </si>
  <si>
    <t>SANGRADOUROS/BIGODES/ BACIAS E OU CAIXAS DE CONTENÇÃO</t>
  </si>
  <si>
    <t>SAÍDAS DE ÁGUA</t>
  </si>
  <si>
    <t>Estaca</t>
  </si>
  <si>
    <t>Comprimento Acumulado GPS - m</t>
  </si>
  <si>
    <t>GPS - nº do ponto</t>
  </si>
  <si>
    <t>Características - levantadas</t>
  </si>
  <si>
    <t>Cascalhamento</t>
  </si>
  <si>
    <t>COMPRIMENTO escarificação – m</t>
  </si>
  <si>
    <t>ESCARIFICAÇÃO – m²</t>
  </si>
  <si>
    <t>ATERRAMENTO E ELEVAÇÃO DE LEITO, se necessário</t>
  </si>
  <si>
    <t xml:space="preserve"> Ø - 0,30</t>
  </si>
  <si>
    <t xml:space="preserve"> Ø - 0,40</t>
  </si>
  <si>
    <t>Ø - 0,60</t>
  </si>
  <si>
    <t>Ø - 0,80</t>
  </si>
  <si>
    <t>Ø - 1,00</t>
  </si>
  <si>
    <t>COMPRIMENTOS PARCIAIS - m</t>
  </si>
  <si>
    <t>ALTITUDE GPS - m</t>
  </si>
  <si>
    <t>DIFERENÇA DE ALTITUDE - m</t>
  </si>
  <si>
    <t>Declividade estimada - %</t>
  </si>
  <si>
    <t>largura - atual p cálculos - m</t>
  </si>
  <si>
    <t>largura projetada- m</t>
  </si>
  <si>
    <t>Área do leito estradal - m²</t>
  </si>
  <si>
    <t>Largura - m</t>
  </si>
  <si>
    <t>Área do leito estradal  a cascalhar- m²</t>
  </si>
  <si>
    <t>Espessura do cascalho - m</t>
  </si>
  <si>
    <t>volume de cascalho a cortar, espalhar e compactar- m³</t>
  </si>
  <si>
    <t>volume de cascalho à transportar - ton.</t>
  </si>
  <si>
    <t>ELEVAÇÃO PREVISTA – m</t>
  </si>
  <si>
    <t>ALTURA DO BARRANCO LÊ - m</t>
  </si>
  <si>
    <t>ALTURA DO BARRANCO LD - m</t>
  </si>
  <si>
    <t>Empolamento - %</t>
  </si>
  <si>
    <t>VOLUME – m³</t>
  </si>
  <si>
    <t>ALTURA DO BARRANCO LE - m</t>
  </si>
  <si>
    <t xml:space="preserve">RETALUDAMENTO – m² </t>
  </si>
  <si>
    <t>LARGURA DE LIMPEZA LE - m</t>
  </si>
  <si>
    <t>LARGURA DE LIMPEZA LD - m</t>
  </si>
  <si>
    <t>Desmatamento e Limpeza – m2</t>
  </si>
  <si>
    <t>QTDE</t>
  </si>
  <si>
    <t>ESPÉCIE</t>
  </si>
  <si>
    <t>quantidade de bueiros</t>
  </si>
  <si>
    <t xml:space="preserve">nº de tubos existentes </t>
  </si>
  <si>
    <t xml:space="preserve">nº de tubos a adicionar </t>
  </si>
  <si>
    <t>QUANTIDADE - LE - M</t>
  </si>
  <si>
    <t>QUANTIDADE - LD - M</t>
  </si>
  <si>
    <t>LARGURA SUPERIOR - M</t>
  </si>
  <si>
    <t>LARGURA INFERIOR - M</t>
  </si>
  <si>
    <t>ALTURA - M</t>
  </si>
  <si>
    <t>EMPOLAMENTO - %</t>
  </si>
  <si>
    <t>VOLUME- M³</t>
  </si>
  <si>
    <t>COMPRIMENTO - M</t>
  </si>
  <si>
    <t>Qtde. LE</t>
  </si>
  <si>
    <t>Qtde. LD</t>
  </si>
  <si>
    <t>COMPRIMENTO - m</t>
  </si>
  <si>
    <t>ALTURA  - m</t>
  </si>
  <si>
    <t>LARGURA  - m</t>
  </si>
  <si>
    <t>VOLUME- m</t>
  </si>
  <si>
    <t>QUANTIDADE - M</t>
  </si>
  <si>
    <t>Volume - M³</t>
  </si>
  <si>
    <t>COMPRIMENTO  - m</t>
  </si>
  <si>
    <t>C</t>
  </si>
  <si>
    <t>H</t>
  </si>
  <si>
    <t>L</t>
  </si>
  <si>
    <t>CONTINUA</t>
  </si>
  <si>
    <t>FINAL</t>
  </si>
  <si>
    <t>OBS. (2): O ATERRO FOI CONSIDERADO COM A VINDA DO MATERIAL DA CASCALHEIRA</t>
  </si>
  <si>
    <t xml:space="preserve">ORÇAMENTO DAS QUANTIDADES/ EXECUÇÃO  </t>
  </si>
  <si>
    <t xml:space="preserve">REFERENCIAL DE RENDIMENTOS TABELA DER 23/05/2019 </t>
  </si>
  <si>
    <t>XXXXXXX</t>
  </si>
  <si>
    <t>MEDIÇÃO TOPOGRÁFICA</t>
  </si>
  <si>
    <t>LOCALIDADE</t>
  </si>
  <si>
    <t>N°</t>
  </si>
  <si>
    <t>Data</t>
  </si>
  <si>
    <t>MICROBACIA</t>
  </si>
  <si>
    <t>EXTENSÃO PREVISTA - m</t>
  </si>
  <si>
    <t>EXTENSÃO DE CASCALHAMENTO PREVISTO - m</t>
  </si>
  <si>
    <t>TIPO DE ESTRADA</t>
  </si>
  <si>
    <t>ALIMENTAÇÃO</t>
  </si>
  <si>
    <t>SERVIÇO A REALIZAR</t>
  </si>
  <si>
    <t>MANUTENÇÃO</t>
  </si>
  <si>
    <t>LARGURA DA ESTRADA - m</t>
  </si>
  <si>
    <t>LARGURA DE CASCALHO A REALIZAR - m</t>
  </si>
  <si>
    <t>ALTURA PREVISTA DE ELEVAÇÃO DA ESTRADA - m</t>
  </si>
  <si>
    <t>ESPESSURA DE CASCALHO (COMPACTADO) - m</t>
  </si>
  <si>
    <t>Item</t>
  </si>
  <si>
    <t>CÓDIGO - DER - PR</t>
  </si>
  <si>
    <t>Descriminação dos serviços</t>
  </si>
  <si>
    <t>Rodovia pavimentada   DMT - km</t>
  </si>
  <si>
    <t>Rodovia não pavimentada    DMT - km</t>
  </si>
  <si>
    <t>PREVISTO</t>
  </si>
  <si>
    <t>Unidades</t>
  </si>
  <si>
    <t>Quantidade</t>
  </si>
  <si>
    <t>MÁQUINA  E OUTROS A UTILIZAR</t>
  </si>
  <si>
    <t>RENDIMENTO ESPERADO POR HORA</t>
  </si>
  <si>
    <t>Nº DE HORAS MÁQUINAS/ OUTROS</t>
  </si>
  <si>
    <t>40115</t>
  </si>
  <si>
    <t>Escavação carga e transporte de material de 1ª categoria 0 - 50 m</t>
  </si>
  <si>
    <t>m³</t>
  </si>
  <si>
    <t>Motoniveladora 120 H</t>
  </si>
  <si>
    <t xml:space="preserve">Trator de lâmina D-6 </t>
  </si>
  <si>
    <t>40102</t>
  </si>
  <si>
    <t>Desmatamento e limpeza até Ø 30 cm</t>
  </si>
  <si>
    <t>m²</t>
  </si>
  <si>
    <t>40108</t>
  </si>
  <si>
    <t>Lombadas</t>
  </si>
  <si>
    <t>Carregador frontal pneus 924 – G</t>
  </si>
  <si>
    <t>42110</t>
  </si>
  <si>
    <t>Caixa de retenção</t>
  </si>
  <si>
    <t>Retroescavadeira JCB 4x4</t>
  </si>
  <si>
    <t>Regularização de leito/patrolamento</t>
  </si>
  <si>
    <t xml:space="preserve">Regularização, conformação e compactação visual do leito </t>
  </si>
  <si>
    <t>Rolo compactador CA - 25</t>
  </si>
  <si>
    <t>Retaludamento</t>
  </si>
  <si>
    <t>Escavação para saída de água</t>
  </si>
  <si>
    <t>40101</t>
  </si>
  <si>
    <t>Destocamento árvores Ø &gt; 30cm</t>
  </si>
  <si>
    <t>unidade</t>
  </si>
  <si>
    <t>Bigodes/Sangradouros</t>
  </si>
  <si>
    <t>Escarificação, conformação e compactação do subleito</t>
  </si>
  <si>
    <t>DRENAGEM</t>
  </si>
  <si>
    <t xml:space="preserve">Assentamento de tubos 0,30 m sem berço </t>
  </si>
  <si>
    <t>m</t>
  </si>
  <si>
    <t>60301</t>
  </si>
  <si>
    <t xml:space="preserve">Assentamento de tubos 0,40 m sem berço </t>
  </si>
  <si>
    <t>60302</t>
  </si>
  <si>
    <t xml:space="preserve">Assentamento de tubos 0,60 m sem berço </t>
  </si>
  <si>
    <t>60304</t>
  </si>
  <si>
    <t>Assentamento de tubos 0,80 m sem berço</t>
  </si>
  <si>
    <t>61100</t>
  </si>
  <si>
    <t>Assentamento de tubos 1,00 m sem berço</t>
  </si>
  <si>
    <t>Escav.Hidr. EC – 140</t>
  </si>
  <si>
    <t>Apiloamento manual</t>
  </si>
  <si>
    <t>Um e meio homem</t>
  </si>
  <si>
    <t>Assentamento de tubos 0,30 m sem berço - Transporte - peso unitário -0,097ton.</t>
  </si>
  <si>
    <t>ton.</t>
  </si>
  <si>
    <t>CAMINHÃO BASCULANTE - 10,00 m³ ou 15,00 ton.</t>
  </si>
  <si>
    <t>Assentamento de tubos 0,40 m sem berço - Transporte - peso unitário -0,110ton.</t>
  </si>
  <si>
    <t>Assentamento de tubos 0,60 m sem berço - Transporte - peso unitário - 0,390 ton.</t>
  </si>
  <si>
    <t>Assentamento de tubos 0,80 m sem berço - Transporte - peso unitário - 0,670 ton.</t>
  </si>
  <si>
    <t>Assentamento de tubos 1,00 m sem berço - Transporte - peso unitário - 1,000ton.</t>
  </si>
  <si>
    <t>40114</t>
  </si>
  <si>
    <t>Escavação de vala lateral rasa com motoniveladora</t>
  </si>
  <si>
    <t>60303</t>
  </si>
  <si>
    <t>Escavação de bueiros e valas de drenagem 1a. cat.</t>
  </si>
  <si>
    <t>Escav.Hidr. CX – 210</t>
  </si>
  <si>
    <t>60370</t>
  </si>
  <si>
    <t>Enrocamento pedra de mão arrumada</t>
  </si>
  <si>
    <t>Dois homens</t>
  </si>
  <si>
    <t>97230</t>
  </si>
  <si>
    <t>Enrocamento pedra de mão arrumada - transporte</t>
  </si>
  <si>
    <t>Subtotal - Drenagem</t>
  </si>
  <si>
    <t>CASCALHAMENTO E ATERROS</t>
  </si>
  <si>
    <t>45201</t>
  </si>
  <si>
    <t>Cascalhamento - (corte, carregamento, espalhamento e compactação)+aterros</t>
  </si>
  <si>
    <t>ESCAVADEIRA HIDRÁULICA</t>
  </si>
  <si>
    <t>MOTONIVELADORA</t>
  </si>
  <si>
    <t>ROLO COMPACTADOR</t>
  </si>
  <si>
    <t>97210</t>
  </si>
  <si>
    <t>Transporte do cascalho e material para aterro????</t>
  </si>
  <si>
    <t>TONELADAS</t>
  </si>
  <si>
    <t>PREVISÃO DE CONSUMO DE ÓLEO DIESEL REFERENCIAL DER/CODAPAR</t>
  </si>
  <si>
    <t>MAQUINA</t>
  </si>
  <si>
    <t>TIPO DE COMBUSTÍVEL</t>
  </si>
  <si>
    <t>UNID</t>
  </si>
  <si>
    <t>N° DE HORAS/ KM</t>
  </si>
  <si>
    <t>CONSUMO POR HORA OU KM</t>
  </si>
  <si>
    <t>N° DE LITROS OD</t>
  </si>
  <si>
    <t>Esteira Média</t>
  </si>
  <si>
    <t>ÓLEO DIESEL</t>
  </si>
  <si>
    <t>horas</t>
  </si>
  <si>
    <t>Escavadeira hidráulica</t>
  </si>
  <si>
    <t>Motoniveladora (próprio)</t>
  </si>
  <si>
    <t>Pá carregadeira (próprio)</t>
  </si>
  <si>
    <t>Rolo Compactador (próprio)</t>
  </si>
  <si>
    <t>Caminhões Basculante -10m³</t>
  </si>
  <si>
    <t>caminhão PRANCHA</t>
  </si>
  <si>
    <t>Caminhão comboio abastecedor 5.000 litros, com operador</t>
  </si>
  <si>
    <t>TOTAL</t>
  </si>
  <si>
    <t>REMOÇÃO DA CAMADA VEGETAL – Desmatamento e limpeza até Ø ≤ 0,30m</t>
  </si>
  <si>
    <t xml:space="preserve">ESTRADAS </t>
  </si>
  <si>
    <t>Largura média Atual – (m)</t>
  </si>
  <si>
    <t>Largura média projetada (m)</t>
  </si>
  <si>
    <t>Largura média de Limpeza (m)</t>
  </si>
  <si>
    <t>COMPRIMENTO (m)</t>
  </si>
  <si>
    <t>PROFUND. CORTE (m)</t>
  </si>
  <si>
    <t>ÁREA de limpeza(m²)</t>
  </si>
  <si>
    <t>Nº de árvores Ø ≥ 30 cm</t>
  </si>
  <si>
    <t>TOTAIS</t>
  </si>
  <si>
    <t>SUAVIZAÇÃO/ALARGAMENTO DO LEITO DA ESTRADA – Escavação carga e transporte de material de 1ª categoria 0 – 50 m</t>
  </si>
  <si>
    <t>LARGURA média  (m)</t>
  </si>
  <si>
    <t>COMPRIMENTO  (m)</t>
  </si>
  <si>
    <t>ELEVAÇÃO DO LEITO  (m)</t>
  </si>
  <si>
    <t>VOLUME - m³</t>
  </si>
  <si>
    <t>ABAULAMENTO (1 - Regularização De Leito/patrolamento ou 2 – Regularização, conformação e compactação visual do leito, 3 - Escarificação, conformação e compactação de subleito)</t>
  </si>
  <si>
    <t>Largura/        Abaulamento - m</t>
  </si>
  <si>
    <t>Comprimento - m</t>
  </si>
  <si>
    <t xml:space="preserve"> Área - m² </t>
  </si>
  <si>
    <t>LOMBADAS SANGRADOUROS, ESCAVAÇÃO PARA SAÍDAS DE ÁGUA E CAIXAS DE RETENÇÃO</t>
  </si>
  <si>
    <t>EXTENSÃO (m)</t>
  </si>
  <si>
    <t>SANGRADOUROS</t>
  </si>
  <si>
    <t>RETALUDA-MENTO - M²</t>
  </si>
  <si>
    <t>SAÍDAS DE ÁGUA - M³</t>
  </si>
  <si>
    <t>CAIXAS DE RETENÇÃO</t>
  </si>
  <si>
    <t>Nº</t>
  </si>
  <si>
    <t>VOL. (m³)</t>
  </si>
  <si>
    <t>QTDE. UNIDADE</t>
  </si>
  <si>
    <t>VOL. M³</t>
  </si>
  <si>
    <t xml:space="preserve">Nº </t>
  </si>
  <si>
    <t>VOL. (M³)</t>
  </si>
  <si>
    <t>NÚMERO DE TUBOS E BUEIROS A COLOCAR POR Ø DE TUBO</t>
  </si>
  <si>
    <t>Nº DE TUBOS</t>
  </si>
  <si>
    <t>DIÂMETRO  (m)</t>
  </si>
  <si>
    <t>Nº DE BUEIROS</t>
  </si>
  <si>
    <t>ESCAVAÇÃO DE BUEIROS E VALAS DE DRENAGEM 1ª CATEGORIA</t>
  </si>
  <si>
    <t>A</t>
  </si>
  <si>
    <t>B</t>
  </si>
  <si>
    <t>D</t>
  </si>
  <si>
    <t>E</t>
  </si>
  <si>
    <t>F</t>
  </si>
  <si>
    <t>G</t>
  </si>
  <si>
    <t>Ø do tubo</t>
  </si>
  <si>
    <t>Metros lineares de valeteamento (m)</t>
  </si>
  <si>
    <t>Nº de bueiros a implantar</t>
  </si>
  <si>
    <t>Área da secção do tubo (m²) = pid²/4</t>
  </si>
  <si>
    <t>Secção da valeta</t>
  </si>
  <si>
    <t>Área da secção a aterrar= (E³)-D</t>
  </si>
  <si>
    <t>volume a escavar - m³ = E³*B</t>
  </si>
  <si>
    <t>volume a aterrar - (m³) = F*B</t>
  </si>
  <si>
    <t>Largura - m -(E¹) considerado</t>
  </si>
  <si>
    <t>Altura - m - (E²) considerado</t>
  </si>
  <si>
    <t>Área - m² - (E³)=(E¹)*(E²)</t>
  </si>
  <si>
    <t>ESCAVAÇÃO DE VALA LATERAL RASA COM MOTONIVELADORA</t>
  </si>
  <si>
    <t>ESTRADAS</t>
  </si>
  <si>
    <t>Sarjeteamento - m</t>
  </si>
  <si>
    <t xml:space="preserve">CASCALHAMENTO </t>
  </si>
  <si>
    <t xml:space="preserve"> Largura projetada (m) </t>
  </si>
  <si>
    <t xml:space="preserve">Largura de cascalho (m) </t>
  </si>
  <si>
    <t xml:space="preserve">Comprimento total (m) </t>
  </si>
  <si>
    <t xml:space="preserve">Comprimento a cascalhar (m) </t>
  </si>
  <si>
    <t xml:space="preserve"> Área a cascalhar - m² </t>
  </si>
  <si>
    <t xml:space="preserve"> Espessura de cascalho - m </t>
  </si>
  <si>
    <t xml:space="preserve">Volume de cascalho a cortar (m³) </t>
  </si>
  <si>
    <t>Fator de conversão m³/ton.</t>
  </si>
  <si>
    <t xml:space="preserve">Peso do cascalho a transportar (ton.) </t>
  </si>
  <si>
    <t xml:space="preserve">COORDENADAS DATUM - UTM </t>
  </si>
  <si>
    <t>Tipo</t>
  </si>
  <si>
    <t>Extensão (m)</t>
  </si>
  <si>
    <t>ZONA</t>
  </si>
  <si>
    <t>PONTO</t>
  </si>
  <si>
    <t>Coordenada Inicial</t>
  </si>
  <si>
    <t>Coordenada Final</t>
  </si>
  <si>
    <t>Serviço  Executar</t>
  </si>
  <si>
    <t>ALIMENTADORA</t>
  </si>
  <si>
    <t>...</t>
  </si>
  <si>
    <t>....</t>
  </si>
  <si>
    <t>N</t>
  </si>
  <si>
    <t>Manutenção e OU  Melhoria</t>
  </si>
  <si>
    <t>10A</t>
  </si>
  <si>
    <t>OPÇÃO 2 A PEDIDO UTILIZANDO PÁ</t>
  </si>
  <si>
    <t>VALOR TOTAL DO OD EM .../.../.... - R$</t>
  </si>
  <si>
    <t>VALOR MÉDIO DO OD EM .../.../.... -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</si>
</sst>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R$-416]\ #,##0.00;[Red]\-[$R$-416]\ #,##0.00"/>
    <numFmt numFmtId="165" formatCode="#,##0.00\ ;\-#,##0.00\ ;\-#\ ;@\ "/>
    <numFmt numFmtId="166" formatCode="#,##0.00\ ;\-#,##0.00\ "/>
    <numFmt numFmtId="167" formatCode="#,##0.00\ ;[Red]\(#,##0.00\)"/>
    <numFmt numFmtId="168" formatCode="dd/mm/yy"/>
    <numFmt numFmtId="169" formatCode="#,##0.00\ ;\(#,##0.00\)"/>
    <numFmt numFmtId="170" formatCode="#,##0.00\ ;\(#,##0.00\);\-#\ ;@\ "/>
    <numFmt numFmtId="171" formatCode="#,##0.000"/>
    <numFmt numFmtId="172" formatCode="0.000"/>
  </numFmts>
  <fonts count="47" x14ac:knownFonts="1">
    <font>
      <sz val="11"/>
      <color rgb="FF000000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6"/>
      <name val="Arial"/>
      <family val="2"/>
      <charset val="1"/>
    </font>
    <font>
      <b/>
      <sz val="16"/>
      <name val="Symbol"/>
      <family val="1"/>
      <charset val="2"/>
    </font>
    <font>
      <sz val="16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b/>
      <sz val="12"/>
      <color rgb="FF0000FF"/>
      <name val="Arial"/>
      <family val="2"/>
      <charset val="1"/>
    </font>
    <font>
      <sz val="12"/>
      <color rgb="FF0000FF"/>
      <name val="Arial"/>
      <family val="2"/>
      <charset val="1"/>
    </font>
    <font>
      <vertAlign val="superscript"/>
      <sz val="12"/>
      <name val="Arial"/>
      <family val="2"/>
      <charset val="1"/>
    </font>
    <font>
      <b/>
      <sz val="8"/>
      <color rgb="FF000000"/>
      <name val="Tahoma"/>
      <family val="2"/>
      <charset val="1"/>
    </font>
    <font>
      <sz val="24"/>
      <color rgb="FF000000"/>
      <name val="Calibri"/>
      <family val="2"/>
      <charset val="1"/>
    </font>
    <font>
      <b/>
      <sz val="24"/>
      <name val="Arial"/>
      <family val="2"/>
      <charset val="1"/>
    </font>
    <font>
      <sz val="24"/>
      <name val="Arial"/>
      <family val="2"/>
      <charset val="1"/>
    </font>
    <font>
      <b/>
      <sz val="24"/>
      <color rgb="FF0000FF"/>
      <name val="Arial"/>
      <family val="2"/>
      <charset val="1"/>
    </font>
    <font>
      <b/>
      <sz val="24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2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charset val="1"/>
    </font>
    <font>
      <b/>
      <sz val="24"/>
      <color rgb="FF1104BC"/>
      <name val="Arial"/>
      <family val="2"/>
      <charset val="1"/>
    </font>
    <font>
      <b/>
      <sz val="24"/>
      <color rgb="FF0000FF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4"/>
      <color rgb="FF1104BC"/>
      <name val="Arial"/>
      <family val="2"/>
    </font>
    <font>
      <b/>
      <sz val="24"/>
      <color rgb="FF7030A0"/>
      <name val="Arial"/>
      <family val="2"/>
      <charset val="1"/>
    </font>
    <font>
      <b/>
      <sz val="24"/>
      <color rgb="FFFF0000"/>
      <name val="Arial"/>
      <family val="2"/>
      <charset val="1"/>
    </font>
    <font>
      <b/>
      <sz val="24"/>
      <color rgb="FF92D050"/>
      <name val="Arial"/>
      <family val="2"/>
      <charset val="1"/>
    </font>
    <font>
      <b/>
      <sz val="24"/>
      <color rgb="FF000000"/>
      <name val="Calibri"/>
      <family val="2"/>
      <charset val="1"/>
    </font>
    <font>
      <b/>
      <sz val="24"/>
      <color rgb="FFFF0000"/>
      <name val="Arial"/>
      <family val="2"/>
    </font>
    <font>
      <b/>
      <sz val="24"/>
      <color rgb="FF92D050"/>
      <name val="Arial"/>
      <family val="2"/>
    </font>
    <font>
      <b/>
      <sz val="24"/>
      <color rgb="FF00B0F0"/>
      <name val="Arial"/>
      <family val="2"/>
    </font>
    <font>
      <b/>
      <sz val="24"/>
      <color rgb="FF7030A0"/>
      <name val="Arial"/>
      <family val="2"/>
    </font>
    <font>
      <b/>
      <sz val="24"/>
      <color rgb="FFFFC000"/>
      <name val="Arial"/>
      <family val="2"/>
    </font>
    <font>
      <b/>
      <sz val="24"/>
      <color rgb="FFC00000"/>
      <name val="Arial"/>
      <family val="2"/>
    </font>
    <font>
      <b/>
      <sz val="24"/>
      <color rgb="FFFFC000"/>
      <name val="Arial"/>
      <family val="2"/>
      <charset val="1"/>
    </font>
    <font>
      <b/>
      <sz val="24"/>
      <color rgb="FFC00000"/>
      <name val="Arial"/>
      <family val="2"/>
      <charset val="1"/>
    </font>
    <font>
      <b/>
      <sz val="24"/>
      <color rgb="FF00B0F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indexed="59"/>
        <bgColor indexed="63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22" fillId="0" borderId="0" applyBorder="0" applyProtection="0"/>
    <xf numFmtId="9" fontId="2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4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/>
    <xf numFmtId="166" fontId="5" fillId="0" borderId="5" xfId="1" applyNumberFormat="1" applyFont="1" applyBorder="1" applyAlignment="1" applyProtection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11" xfId="0" applyBorder="1"/>
    <xf numFmtId="166" fontId="5" fillId="0" borderId="12" xfId="1" applyNumberFormat="1" applyFont="1" applyBorder="1" applyAlignment="1" applyProtection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0" borderId="0" xfId="0" applyFont="1"/>
    <xf numFmtId="0" fontId="6" fillId="0" borderId="0" xfId="0" applyFont="1" applyAlignment="1">
      <alignment horizontal="right"/>
    </xf>
    <xf numFmtId="9" fontId="7" fillId="0" borderId="0" xfId="2" applyFont="1" applyBorder="1" applyAlignment="1" applyProtection="1"/>
    <xf numFmtId="4" fontId="6" fillId="0" borderId="0" xfId="0" applyNumberFormat="1" applyFont="1"/>
    <xf numFmtId="167" fontId="6" fillId="0" borderId="0" xfId="0" applyNumberFormat="1" applyFont="1"/>
    <xf numFmtId="0" fontId="6" fillId="0" borderId="0" xfId="0" applyFont="1" applyAlignment="1">
      <alignment horizontal="center"/>
    </xf>
    <xf numFmtId="9" fontId="6" fillId="0" borderId="0" xfId="0" applyNumberFormat="1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/>
    <xf numFmtId="0" fontId="8" fillId="0" borderId="1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2" fontId="7" fillId="0" borderId="17" xfId="0" applyNumberFormat="1" applyFont="1" applyBorder="1" applyAlignment="1">
      <alignment horizontal="center" vertical="center" wrapText="1"/>
    </xf>
    <xf numFmtId="9" fontId="7" fillId="0" borderId="17" xfId="2" applyFont="1" applyBorder="1" applyAlignment="1" applyProtection="1">
      <alignment horizontal="center" vertical="center" textRotation="90" wrapText="1"/>
    </xf>
    <xf numFmtId="4" fontId="7" fillId="0" borderId="17" xfId="0" applyNumberFormat="1" applyFont="1" applyBorder="1" applyAlignment="1">
      <alignment horizontal="center" vertical="center" textRotation="90" wrapText="1"/>
    </xf>
    <xf numFmtId="2" fontId="7" fillId="0" borderId="17" xfId="0" applyNumberFormat="1" applyFont="1" applyBorder="1" applyAlignment="1">
      <alignment horizontal="center" vertical="center" textRotation="90" wrapText="1"/>
    </xf>
    <xf numFmtId="167" fontId="7" fillId="0" borderId="17" xfId="0" applyNumberFormat="1" applyFont="1" applyBorder="1" applyAlignment="1">
      <alignment horizontal="center" vertical="center" textRotation="90" wrapText="1"/>
    </xf>
    <xf numFmtId="9" fontId="7" fillId="0" borderId="17" xfId="0" applyNumberFormat="1" applyFont="1" applyBorder="1" applyAlignment="1">
      <alignment horizontal="center" vertical="center" textRotation="90" wrapText="1"/>
    </xf>
    <xf numFmtId="1" fontId="6" fillId="0" borderId="17" xfId="0" applyNumberFormat="1" applyFont="1" applyBorder="1" applyAlignment="1">
      <alignment horizontal="center" vertical="center" wrapText="1"/>
    </xf>
    <xf numFmtId="2" fontId="9" fillId="2" borderId="17" xfId="0" applyNumberFormat="1" applyFont="1" applyFill="1" applyBorder="1" applyAlignment="1" applyProtection="1">
      <alignment horizontal="right"/>
      <protection locked="0"/>
    </xf>
    <xf numFmtId="2" fontId="9" fillId="2" borderId="17" xfId="0" applyNumberFormat="1" applyFont="1" applyFill="1" applyBorder="1" applyAlignment="1" applyProtection="1">
      <alignment horizontal="center"/>
      <protection locked="0"/>
    </xf>
    <xf numFmtId="4" fontId="6" fillId="3" borderId="17" xfId="0" applyNumberFormat="1" applyFont="1" applyFill="1" applyBorder="1" applyAlignment="1" applyProtection="1">
      <alignment horizontal="right"/>
    </xf>
    <xf numFmtId="2" fontId="6" fillId="3" borderId="17" xfId="0" applyNumberFormat="1" applyFont="1" applyFill="1" applyBorder="1" applyAlignment="1" applyProtection="1">
      <alignment horizontal="center"/>
    </xf>
    <xf numFmtId="10" fontId="7" fillId="3" borderId="17" xfId="2" applyNumberFormat="1" applyFont="1" applyFill="1" applyBorder="1" applyAlignment="1" applyProtection="1">
      <alignment horizontal="right"/>
    </xf>
    <xf numFmtId="4" fontId="9" fillId="2" borderId="17" xfId="0" applyNumberFormat="1" applyFont="1" applyFill="1" applyBorder="1" applyAlignment="1" applyProtection="1">
      <alignment horizontal="center"/>
      <protection locked="0"/>
    </xf>
    <xf numFmtId="4" fontId="6" fillId="0" borderId="17" xfId="0" applyNumberFormat="1" applyFont="1" applyBorder="1" applyAlignment="1" applyProtection="1">
      <alignment horizontal="center"/>
    </xf>
    <xf numFmtId="4" fontId="6" fillId="3" borderId="17" xfId="0" applyNumberFormat="1" applyFont="1" applyFill="1" applyBorder="1" applyAlignment="1" applyProtection="1">
      <alignment horizontal="center"/>
    </xf>
    <xf numFmtId="4" fontId="9" fillId="2" borderId="17" xfId="0" applyNumberFormat="1" applyFont="1" applyFill="1" applyBorder="1" applyAlignment="1" applyProtection="1">
      <alignment horizontal="right"/>
      <protection locked="0"/>
    </xf>
    <xf numFmtId="9" fontId="9" fillId="2" borderId="17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/>
    </xf>
    <xf numFmtId="0" fontId="9" fillId="2" borderId="17" xfId="0" applyFont="1" applyFill="1" applyBorder="1" applyAlignment="1" applyProtection="1">
      <alignment horizontal="center"/>
      <protection locked="0"/>
    </xf>
    <xf numFmtId="4" fontId="6" fillId="0" borderId="17" xfId="0" applyNumberFormat="1" applyFont="1" applyBorder="1" applyAlignment="1" applyProtection="1">
      <alignment horizontal="right"/>
    </xf>
    <xf numFmtId="9" fontId="10" fillId="2" borderId="17" xfId="0" applyNumberFormat="1" applyFont="1" applyFill="1" applyBorder="1" applyAlignment="1" applyProtection="1">
      <alignment horizontal="center"/>
      <protection locked="0"/>
    </xf>
    <xf numFmtId="4" fontId="7" fillId="3" borderId="17" xfId="0" applyNumberFormat="1" applyFont="1" applyFill="1" applyBorder="1" applyAlignment="1" applyProtection="1">
      <alignment horizontal="center"/>
    </xf>
    <xf numFmtId="9" fontId="7" fillId="2" borderId="17" xfId="0" applyNumberFormat="1" applyFont="1" applyFill="1" applyBorder="1" applyAlignment="1" applyProtection="1">
      <alignment horizontal="center"/>
      <protection locked="0"/>
    </xf>
    <xf numFmtId="4" fontId="7" fillId="3" borderId="17" xfId="0" applyNumberFormat="1" applyFont="1" applyFill="1" applyBorder="1" applyAlignment="1" applyProtection="1">
      <alignment horizontal="center"/>
      <protection locked="0"/>
    </xf>
    <xf numFmtId="2" fontId="7" fillId="3" borderId="17" xfId="1" applyNumberFormat="1" applyFont="1" applyFill="1" applyBorder="1" applyAlignment="1" applyProtection="1">
      <alignment horizontal="right"/>
    </xf>
    <xf numFmtId="4" fontId="7" fillId="3" borderId="17" xfId="0" applyNumberFormat="1" applyFont="1" applyFill="1" applyBorder="1" applyAlignment="1" applyProtection="1">
      <alignment horizontal="right"/>
    </xf>
    <xf numFmtId="10" fontId="7" fillId="3" borderId="17" xfId="2" applyNumberFormat="1" applyFont="1" applyFill="1" applyBorder="1" applyAlignment="1" applyProtection="1">
      <alignment horizontal="center"/>
    </xf>
    <xf numFmtId="9" fontId="6" fillId="0" borderId="17" xfId="0" applyNumberFormat="1" applyFont="1" applyBorder="1" applyAlignment="1" applyProtection="1">
      <alignment horizontal="center"/>
    </xf>
    <xf numFmtId="9" fontId="6" fillId="3" borderId="17" xfId="0" applyNumberFormat="1" applyFont="1" applyFill="1" applyBorder="1" applyAlignment="1" applyProtection="1">
      <alignment horizontal="center"/>
    </xf>
    <xf numFmtId="2" fontId="9" fillId="2" borderId="17" xfId="1" applyNumberFormat="1" applyFont="1" applyFill="1" applyBorder="1" applyAlignment="1" applyProtection="1">
      <protection locked="0"/>
    </xf>
    <xf numFmtId="0" fontId="6" fillId="0" borderId="0" xfId="0" applyFont="1" applyAlignment="1">
      <alignment horizontal="center" vertical="center" wrapText="1"/>
    </xf>
    <xf numFmtId="4" fontId="6" fillId="2" borderId="17" xfId="0" applyNumberFormat="1" applyFont="1" applyFill="1" applyBorder="1" applyAlignment="1" applyProtection="1">
      <alignment horizontal="center"/>
      <protection locked="0"/>
    </xf>
    <xf numFmtId="4" fontId="7" fillId="0" borderId="17" xfId="1" applyNumberFormat="1" applyFont="1" applyBorder="1" applyAlignment="1" applyProtection="1">
      <alignment horizontal="center"/>
    </xf>
    <xf numFmtId="9" fontId="7" fillId="3" borderId="17" xfId="2" applyFont="1" applyFill="1" applyBorder="1" applyAlignment="1" applyProtection="1">
      <alignment horizontal="center"/>
    </xf>
    <xf numFmtId="4" fontId="7" fillId="0" borderId="17" xfId="0" applyNumberFormat="1" applyFont="1" applyBorder="1" applyAlignment="1" applyProtection="1">
      <alignment horizontal="center"/>
    </xf>
    <xf numFmtId="4" fontId="9" fillId="2" borderId="17" xfId="0" applyNumberFormat="1" applyFont="1" applyFill="1" applyBorder="1" applyAlignment="1" applyProtection="1">
      <alignment horizontal="center"/>
    </xf>
    <xf numFmtId="4" fontId="9" fillId="0" borderId="17" xfId="0" applyNumberFormat="1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7" fontId="7" fillId="0" borderId="17" xfId="0" applyNumberFormat="1" applyFont="1" applyBorder="1" applyAlignment="1" applyProtection="1">
      <alignment horizontal="center"/>
    </xf>
    <xf numFmtId="9" fontId="7" fillId="0" borderId="17" xfId="0" applyNumberFormat="1" applyFont="1" applyBorder="1" applyAlignment="1" applyProtection="1">
      <alignment horizontal="center"/>
    </xf>
    <xf numFmtId="0" fontId="7" fillId="0" borderId="0" xfId="0" applyFont="1"/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right"/>
    </xf>
    <xf numFmtId="9" fontId="7" fillId="0" borderId="19" xfId="2" applyFont="1" applyBorder="1" applyAlignment="1" applyProtection="1">
      <alignment horizontal="left"/>
    </xf>
    <xf numFmtId="0" fontId="6" fillId="0" borderId="19" xfId="0" applyFont="1" applyBorder="1" applyProtection="1"/>
    <xf numFmtId="0" fontId="7" fillId="0" borderId="19" xfId="0" applyFont="1" applyBorder="1" applyProtection="1"/>
    <xf numFmtId="4" fontId="6" fillId="0" borderId="20" xfId="0" applyNumberFormat="1" applyFont="1" applyBorder="1" applyProtection="1"/>
    <xf numFmtId="0" fontId="7" fillId="0" borderId="18" xfId="0" applyFont="1" applyBorder="1" applyProtection="1"/>
    <xf numFmtId="165" fontId="7" fillId="0" borderId="19" xfId="1" applyFont="1" applyBorder="1" applyAlignment="1" applyProtection="1"/>
    <xf numFmtId="167" fontId="6" fillId="0" borderId="19" xfId="0" applyNumberFormat="1" applyFont="1" applyBorder="1" applyProtection="1"/>
    <xf numFmtId="0" fontId="7" fillId="0" borderId="19" xfId="0" applyFont="1" applyBorder="1" applyAlignment="1" applyProtection="1">
      <alignment horizontal="justify" vertical="center" wrapText="1"/>
    </xf>
    <xf numFmtId="0" fontId="7" fillId="0" borderId="20" xfId="0" applyFont="1" applyBorder="1" applyProtection="1"/>
    <xf numFmtId="0" fontId="7" fillId="0" borderId="0" xfId="0" applyFont="1" applyBorder="1" applyProtection="1"/>
    <xf numFmtId="9" fontId="7" fillId="0" borderId="0" xfId="0" applyNumberFormat="1" applyFont="1" applyBorder="1" applyProtection="1"/>
    <xf numFmtId="4" fontId="7" fillId="0" borderId="0" xfId="0" applyNumberFormat="1" applyFont="1" applyBorder="1" applyProtection="1"/>
    <xf numFmtId="0" fontId="6" fillId="0" borderId="0" xfId="0" applyFont="1" applyBorder="1" applyProtection="1"/>
    <xf numFmtId="0" fontId="6" fillId="0" borderId="21" xfId="0" applyFont="1" applyBorder="1" applyAlignment="1" applyProtection="1">
      <alignment horizontal="right"/>
    </xf>
    <xf numFmtId="4" fontId="6" fillId="0" borderId="21" xfId="0" applyNumberFormat="1" applyFont="1" applyBorder="1"/>
    <xf numFmtId="0" fontId="6" fillId="0" borderId="22" xfId="0" applyFont="1" applyBorder="1"/>
    <xf numFmtId="167" fontId="6" fillId="0" borderId="0" xfId="0" applyNumberFormat="1" applyFont="1" applyBorder="1"/>
    <xf numFmtId="0" fontId="7" fillId="0" borderId="0" xfId="0" applyFont="1" applyBorder="1" applyAlignment="1">
      <alignment horizontal="justify" vertical="center" wrapText="1"/>
    </xf>
    <xf numFmtId="0" fontId="6" fillId="0" borderId="21" xfId="0" applyFont="1" applyBorder="1"/>
    <xf numFmtId="9" fontId="6" fillId="0" borderId="0" xfId="0" applyNumberFormat="1" applyFont="1" applyBorder="1"/>
    <xf numFmtId="4" fontId="6" fillId="0" borderId="0" xfId="0" applyNumberFormat="1" applyFont="1" applyBorder="1"/>
    <xf numFmtId="0" fontId="6" fillId="0" borderId="21" xfId="0" applyFont="1" applyBorder="1" applyAlignment="1">
      <alignment horizontal="right"/>
    </xf>
    <xf numFmtId="0" fontId="6" fillId="0" borderId="23" xfId="0" applyFont="1" applyBorder="1"/>
    <xf numFmtId="0" fontId="6" fillId="0" borderId="24" xfId="0" applyFont="1" applyBorder="1"/>
    <xf numFmtId="0" fontId="6" fillId="0" borderId="24" xfId="0" applyFont="1" applyBorder="1" applyAlignment="1">
      <alignment horizontal="right"/>
    </xf>
    <xf numFmtId="9" fontId="7" fillId="0" borderId="24" xfId="2" applyFont="1" applyBorder="1" applyAlignment="1" applyProtection="1"/>
    <xf numFmtId="4" fontId="6" fillId="0" borderId="25" xfId="0" applyNumberFormat="1" applyFont="1" applyBorder="1"/>
    <xf numFmtId="167" fontId="6" fillId="0" borderId="24" xfId="0" applyNumberFormat="1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9" fontId="6" fillId="0" borderId="24" xfId="0" applyNumberFormat="1" applyFont="1" applyBorder="1"/>
    <xf numFmtId="4" fontId="6" fillId="0" borderId="24" xfId="0" applyNumberFormat="1" applyFont="1" applyBorder="1"/>
    <xf numFmtId="0" fontId="6" fillId="0" borderId="25" xfId="0" applyFont="1" applyBorder="1" applyAlignment="1">
      <alignment horizontal="right"/>
    </xf>
    <xf numFmtId="0" fontId="6" fillId="0" borderId="19" xfId="0" applyFont="1" applyBorder="1"/>
    <xf numFmtId="167" fontId="6" fillId="0" borderId="19" xfId="0" applyNumberFormat="1" applyFont="1" applyBorder="1"/>
    <xf numFmtId="0" fontId="6" fillId="0" borderId="19" xfId="0" applyFont="1" applyBorder="1" applyAlignment="1">
      <alignment horizontal="center"/>
    </xf>
    <xf numFmtId="0" fontId="13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/>
    <xf numFmtId="0" fontId="15" fillId="0" borderId="5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1" xfId="0" applyFont="1" applyBorder="1" applyProtection="1">
      <protection hidden="1"/>
    </xf>
    <xf numFmtId="0" fontId="15" fillId="0" borderId="12" xfId="0" applyFont="1" applyBorder="1" applyAlignment="1" applyProtection="1">
      <alignment horizontal="center"/>
      <protection hidden="1"/>
    </xf>
    <xf numFmtId="4" fontId="15" fillId="0" borderId="12" xfId="0" applyNumberFormat="1" applyFont="1" applyBorder="1" applyAlignment="1" applyProtection="1">
      <alignment horizontal="center"/>
      <protection locked="0"/>
    </xf>
    <xf numFmtId="2" fontId="18" fillId="3" borderId="12" xfId="0" applyNumberFormat="1" applyFont="1" applyFill="1" applyBorder="1" applyAlignment="1">
      <alignment horizontal="center"/>
    </xf>
    <xf numFmtId="4" fontId="15" fillId="0" borderId="12" xfId="1" applyNumberFormat="1" applyFont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/>
      <protection locked="0"/>
    </xf>
    <xf numFmtId="0" fontId="17" fillId="3" borderId="12" xfId="0" applyFont="1" applyFill="1" applyBorder="1" applyAlignment="1">
      <alignment horizontal="center"/>
    </xf>
    <xf numFmtId="165" fontId="14" fillId="0" borderId="13" xfId="1" applyFont="1" applyBorder="1" applyAlignment="1" applyProtection="1">
      <alignment horizontal="center"/>
    </xf>
    <xf numFmtId="0" fontId="15" fillId="0" borderId="11" xfId="0" applyFont="1" applyBorder="1" applyAlignment="1">
      <alignment horizontal="justify" wrapText="1"/>
    </xf>
    <xf numFmtId="2" fontId="15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5" xfId="1" applyNumberFormat="1" applyFont="1" applyBorder="1" applyAlignment="1" applyProtection="1">
      <alignment horizontal="center"/>
    </xf>
    <xf numFmtId="4" fontId="14" fillId="0" borderId="16" xfId="1" applyNumberFormat="1" applyFont="1" applyBorder="1" applyAlignment="1" applyProtection="1">
      <alignment horizontal="center"/>
    </xf>
    <xf numFmtId="0" fontId="15" fillId="0" borderId="26" xfId="0" applyFont="1" applyBorder="1" applyProtection="1">
      <protection hidden="1"/>
    </xf>
    <xf numFmtId="4" fontId="15" fillId="0" borderId="26" xfId="0" applyNumberFormat="1" applyFont="1" applyBorder="1" applyProtection="1">
      <protection locked="0"/>
    </xf>
    <xf numFmtId="2" fontId="15" fillId="0" borderId="26" xfId="0" applyNumberFormat="1" applyFont="1" applyBorder="1"/>
    <xf numFmtId="165" fontId="15" fillId="0" borderId="26" xfId="1" applyFont="1" applyBorder="1" applyAlignment="1" applyProtection="1"/>
    <xf numFmtId="170" fontId="15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165" fontId="14" fillId="0" borderId="0" xfId="1" applyFont="1" applyBorder="1" applyAlignment="1" applyProtection="1"/>
    <xf numFmtId="0" fontId="15" fillId="0" borderId="0" xfId="0" applyFont="1" applyAlignment="1">
      <alignment horizontal="center"/>
    </xf>
    <xf numFmtId="2" fontId="15" fillId="0" borderId="0" xfId="0" applyNumberFormat="1" applyFont="1"/>
    <xf numFmtId="0" fontId="24" fillId="0" borderId="0" xfId="0" applyFont="1"/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wrapText="1"/>
    </xf>
    <xf numFmtId="39" fontId="24" fillId="0" borderId="30" xfId="1" applyNumberFormat="1" applyFont="1" applyBorder="1" applyAlignment="1" applyProtection="1">
      <alignment horizontal="center" wrapText="1"/>
    </xf>
    <xf numFmtId="39" fontId="24" fillId="0" borderId="30" xfId="1" applyNumberFormat="1" applyFont="1" applyBorder="1" applyAlignment="1" applyProtection="1">
      <alignment horizontal="right" wrapText="1"/>
    </xf>
    <xf numFmtId="0" fontId="26" fillId="0" borderId="27" xfId="0" applyFont="1" applyBorder="1"/>
    <xf numFmtId="0" fontId="25" fillId="0" borderId="6" xfId="0" applyFont="1" applyBorder="1"/>
    <xf numFmtId="39" fontId="25" fillId="0" borderId="6" xfId="0" applyNumberFormat="1" applyFont="1" applyBorder="1"/>
    <xf numFmtId="39" fontId="26" fillId="0" borderId="6" xfId="0" applyNumberFormat="1" applyFont="1" applyBorder="1" applyAlignment="1">
      <alignment horizontal="center"/>
    </xf>
    <xf numFmtId="39" fontId="26" fillId="0" borderId="6" xfId="0" applyNumberFormat="1" applyFont="1" applyBorder="1"/>
    <xf numFmtId="39" fontId="26" fillId="0" borderId="28" xfId="0" applyNumberFormat="1" applyFont="1" applyBorder="1"/>
    <xf numFmtId="0" fontId="25" fillId="0" borderId="0" xfId="0" applyFont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24" fillId="0" borderId="29" xfId="0" applyNumberFormat="1" applyFont="1" applyBorder="1" applyAlignment="1">
      <alignment horizontal="center" wrapText="1"/>
    </xf>
    <xf numFmtId="4" fontId="24" fillId="0" borderId="3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6" xfId="0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4" fontId="25" fillId="0" borderId="28" xfId="0" applyNumberFormat="1" applyFont="1" applyBorder="1" applyAlignment="1">
      <alignment horizontal="center"/>
    </xf>
    <xf numFmtId="4" fontId="25" fillId="0" borderId="0" xfId="0" applyNumberFormat="1" applyFont="1" applyAlignment="1">
      <alignment horizontal="center"/>
    </xf>
    <xf numFmtId="4" fontId="24" fillId="0" borderId="0" xfId="0" applyNumberFormat="1" applyFont="1"/>
    <xf numFmtId="0" fontId="27" fillId="0" borderId="0" xfId="0" applyFont="1" applyAlignment="1">
      <alignment horizontal="center" vertical="center" wrapText="1"/>
    </xf>
    <xf numFmtId="0" fontId="25" fillId="0" borderId="15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/>
    </xf>
    <xf numFmtId="0" fontId="25" fillId="0" borderId="44" xfId="0" applyFont="1" applyBorder="1" applyAlignment="1">
      <alignment horizontal="center" vertical="top" wrapText="1"/>
    </xf>
    <xf numFmtId="4" fontId="25" fillId="0" borderId="45" xfId="0" applyNumberFormat="1" applyFont="1" applyBorder="1" applyAlignment="1">
      <alignment horizontal="center" vertical="center" wrapText="1"/>
    </xf>
    <xf numFmtId="4" fontId="25" fillId="0" borderId="42" xfId="0" applyNumberFormat="1" applyFont="1" applyBorder="1" applyAlignment="1">
      <alignment horizontal="center" vertical="top" wrapText="1"/>
    </xf>
    <xf numFmtId="4" fontId="25" fillId="0" borderId="43" xfId="0" applyNumberFormat="1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top" wrapText="1"/>
    </xf>
    <xf numFmtId="0" fontId="27" fillId="0" borderId="0" xfId="0" applyFont="1"/>
    <xf numFmtId="0" fontId="25" fillId="0" borderId="0" xfId="0" applyFont="1" applyAlignment="1">
      <alignment horizontal="center" vertical="top" wrapText="1"/>
    </xf>
    <xf numFmtId="4" fontId="25" fillId="0" borderId="0" xfId="0" applyNumberFormat="1" applyFont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5" fillId="0" borderId="27" xfId="0" applyFont="1" applyBorder="1" applyAlignment="1">
      <alignment horizontal="center" vertical="top" wrapText="1"/>
    </xf>
    <xf numFmtId="4" fontId="25" fillId="0" borderId="6" xfId="0" applyNumberFormat="1" applyFont="1" applyBorder="1" applyAlignment="1">
      <alignment horizontal="center" vertical="top" wrapText="1"/>
    </xf>
    <xf numFmtId="4" fontId="25" fillId="0" borderId="28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wrapText="1"/>
    </xf>
    <xf numFmtId="171" fontId="24" fillId="0" borderId="12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4" fontId="25" fillId="0" borderId="1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2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/>
    </xf>
    <xf numFmtId="4" fontId="24" fillId="0" borderId="31" xfId="0" applyNumberFormat="1" applyFont="1" applyBorder="1" applyAlignment="1">
      <alignment horizontal="center" wrapText="1"/>
    </xf>
    <xf numFmtId="0" fontId="25" fillId="0" borderId="27" xfId="0" applyFont="1" applyBorder="1"/>
    <xf numFmtId="4" fontId="25" fillId="0" borderId="28" xfId="0" applyNumberFormat="1" applyFont="1" applyBorder="1" applyAlignment="1">
      <alignment horizontal="center" wrapText="1"/>
    </xf>
    <xf numFmtId="4" fontId="24" fillId="0" borderId="30" xfId="1" applyNumberFormat="1" applyFont="1" applyBorder="1" applyAlignment="1" applyProtection="1">
      <alignment horizontal="center"/>
    </xf>
    <xf numFmtId="4" fontId="24" fillId="0" borderId="30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4" fontId="24" fillId="0" borderId="31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4" fontId="24" fillId="0" borderId="33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4" fontId="25" fillId="0" borderId="6" xfId="0" applyNumberFormat="1" applyFont="1" applyBorder="1" applyAlignment="1">
      <alignment horizontal="right"/>
    </xf>
    <xf numFmtId="4" fontId="25" fillId="0" borderId="28" xfId="0" applyNumberFormat="1" applyFont="1" applyBorder="1" applyAlignment="1">
      <alignment horizontal="right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2" fontId="27" fillId="0" borderId="33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39" fontId="24" fillId="6" borderId="30" xfId="1" applyNumberFormat="1" applyFont="1" applyFill="1" applyBorder="1" applyAlignment="1" applyProtection="1">
      <alignment horizontal="center" wrapText="1"/>
    </xf>
    <xf numFmtId="39" fontId="24" fillId="6" borderId="31" xfId="1" applyNumberFormat="1" applyFont="1" applyFill="1" applyBorder="1" applyAlignment="1" applyProtection="1">
      <alignment horizontal="right" wrapText="1"/>
    </xf>
    <xf numFmtId="4" fontId="24" fillId="6" borderId="30" xfId="0" applyNumberFormat="1" applyFont="1" applyFill="1" applyBorder="1" applyAlignment="1">
      <alignment horizontal="center" vertical="center" wrapText="1"/>
    </xf>
    <xf numFmtId="4" fontId="24" fillId="6" borderId="31" xfId="0" applyNumberFormat="1" applyFont="1" applyFill="1" applyBorder="1" applyAlignment="1">
      <alignment horizontal="center" vertical="center" wrapText="1"/>
    </xf>
    <xf numFmtId="4" fontId="24" fillId="6" borderId="30" xfId="0" applyNumberFormat="1" applyFont="1" applyFill="1" applyBorder="1" applyAlignment="1">
      <alignment horizontal="center"/>
    </xf>
    <xf numFmtId="4" fontId="24" fillId="6" borderId="30" xfId="0" applyNumberFormat="1" applyFont="1" applyFill="1" applyBorder="1" applyAlignment="1">
      <alignment horizontal="right"/>
    </xf>
    <xf numFmtId="4" fontId="24" fillId="6" borderId="41" xfId="1" applyNumberFormat="1" applyFont="1" applyFill="1" applyBorder="1" applyAlignment="1" applyProtection="1">
      <alignment horizontal="center" vertical="center" wrapText="1"/>
    </xf>
    <xf numFmtId="4" fontId="24" fillId="6" borderId="41" xfId="0" applyNumberFormat="1" applyFont="1" applyFill="1" applyBorder="1" applyAlignment="1">
      <alignment horizontal="center" vertical="center"/>
    </xf>
    <xf numFmtId="4" fontId="24" fillId="6" borderId="42" xfId="0" applyNumberFormat="1" applyFont="1" applyFill="1" applyBorder="1" applyAlignment="1">
      <alignment horizontal="center" vertical="center"/>
    </xf>
    <xf numFmtId="4" fontId="24" fillId="6" borderId="43" xfId="0" applyNumberFormat="1" applyFont="1" applyFill="1" applyBorder="1" applyAlignment="1">
      <alignment horizontal="center" vertical="center"/>
    </xf>
    <xf numFmtId="4" fontId="24" fillId="6" borderId="33" xfId="0" applyNumberFormat="1" applyFont="1" applyFill="1" applyBorder="1" applyAlignment="1">
      <alignment horizontal="center" vertical="center"/>
    </xf>
    <xf numFmtId="4" fontId="24" fillId="6" borderId="12" xfId="0" applyNumberFormat="1" applyFont="1" applyFill="1" applyBorder="1" applyAlignment="1">
      <alignment horizontal="center" vertical="center"/>
    </xf>
    <xf numFmtId="4" fontId="24" fillId="6" borderId="8" xfId="0" applyNumberFormat="1" applyFont="1" applyFill="1" applyBorder="1" applyAlignment="1">
      <alignment horizontal="center" vertical="center"/>
    </xf>
    <xf numFmtId="2" fontId="27" fillId="6" borderId="34" xfId="0" applyNumberFormat="1" applyFont="1" applyFill="1" applyBorder="1" applyAlignment="1">
      <alignment horizontal="center" vertical="center" wrapText="1"/>
    </xf>
    <xf numFmtId="2" fontId="24" fillId="6" borderId="13" xfId="0" applyNumberFormat="1" applyFont="1" applyFill="1" applyBorder="1" applyAlignment="1">
      <alignment horizontal="center" vertical="center"/>
    </xf>
    <xf numFmtId="2" fontId="24" fillId="6" borderId="9" xfId="0" applyNumberFormat="1" applyFont="1" applyFill="1" applyBorder="1" applyAlignment="1">
      <alignment horizontal="center" vertical="center"/>
    </xf>
    <xf numFmtId="4" fontId="24" fillId="6" borderId="12" xfId="0" applyNumberFormat="1" applyFont="1" applyFill="1" applyBorder="1" applyAlignment="1">
      <alignment horizontal="center" wrapText="1"/>
    </xf>
    <xf numFmtId="4" fontId="24" fillId="6" borderId="12" xfId="0" applyNumberFormat="1" applyFont="1" applyFill="1" applyBorder="1" applyAlignment="1">
      <alignment horizontal="center"/>
    </xf>
    <xf numFmtId="4" fontId="24" fillId="6" borderId="30" xfId="1" applyNumberFormat="1" applyFont="1" applyFill="1" applyBorder="1" applyAlignment="1" applyProtection="1">
      <alignment horizontal="center" wrapText="1"/>
    </xf>
    <xf numFmtId="2" fontId="24" fillId="6" borderId="30" xfId="0" applyNumberFormat="1" applyFont="1" applyFill="1" applyBorder="1" applyAlignment="1">
      <alignment horizontal="center" vertical="center"/>
    </xf>
    <xf numFmtId="2" fontId="24" fillId="6" borderId="30" xfId="0" applyNumberFormat="1" applyFont="1" applyFill="1" applyBorder="1" applyAlignment="1">
      <alignment horizontal="center"/>
    </xf>
    <xf numFmtId="0" fontId="24" fillId="6" borderId="33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4" fontId="16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/>
    </xf>
    <xf numFmtId="169" fontId="16" fillId="2" borderId="12" xfId="1" applyNumberFormat="1" applyFont="1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4" fontId="16" fillId="2" borderId="12" xfId="1" applyNumberFormat="1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center" vertical="center" wrapText="1"/>
    </xf>
    <xf numFmtId="4" fontId="18" fillId="3" borderId="12" xfId="0" applyNumberFormat="1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4" fontId="18" fillId="3" borderId="12" xfId="0" applyNumberFormat="1" applyFont="1" applyFill="1" applyBorder="1" applyAlignment="1">
      <alignment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 vertical="center"/>
    </xf>
    <xf numFmtId="4" fontId="18" fillId="3" borderId="12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left"/>
    </xf>
    <xf numFmtId="4" fontId="18" fillId="3" borderId="12" xfId="0" applyNumberFormat="1" applyFont="1" applyFill="1" applyBorder="1" applyAlignment="1">
      <alignment horizontal="left" vertical="center" wrapText="1"/>
    </xf>
    <xf numFmtId="169" fontId="18" fillId="3" borderId="12" xfId="1" applyNumberFormat="1" applyFont="1" applyFill="1" applyBorder="1" applyAlignment="1" applyProtection="1">
      <alignment horizontal="center" vertical="center" wrapText="1"/>
    </xf>
    <xf numFmtId="0" fontId="18" fillId="3" borderId="12" xfId="0" applyFont="1" applyFill="1" applyBorder="1" applyAlignment="1">
      <alignment horizontal="center" vertical="top"/>
    </xf>
    <xf numFmtId="0" fontId="18" fillId="3" borderId="12" xfId="0" applyFont="1" applyFill="1" applyBorder="1" applyAlignment="1">
      <alignment horizontal="left" vertical="top"/>
    </xf>
    <xf numFmtId="4" fontId="18" fillId="3" borderId="12" xfId="0" applyNumberFormat="1" applyFont="1" applyFill="1" applyBorder="1" applyAlignment="1">
      <alignment horizontal="center" vertical="top"/>
    </xf>
    <xf numFmtId="168" fontId="14" fillId="0" borderId="13" xfId="0" applyNumberFormat="1" applyFont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 applyProtection="1">
      <alignment horizontal="center"/>
      <protection locked="0"/>
    </xf>
    <xf numFmtId="4" fontId="15" fillId="3" borderId="12" xfId="0" applyNumberFormat="1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left" vertical="center" wrapText="1"/>
    </xf>
    <xf numFmtId="4" fontId="14" fillId="3" borderId="12" xfId="0" applyNumberFormat="1" applyFont="1" applyFill="1" applyBorder="1" applyAlignment="1">
      <alignment horizontal="center"/>
    </xf>
    <xf numFmtId="4" fontId="15" fillId="3" borderId="12" xfId="0" applyNumberFormat="1" applyFont="1" applyFill="1" applyBorder="1" applyAlignment="1">
      <alignment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4" fontId="14" fillId="3" borderId="12" xfId="0" applyNumberFormat="1" applyFont="1" applyFill="1" applyBorder="1" applyAlignment="1">
      <alignment vertical="center" wrapText="1"/>
    </xf>
    <xf numFmtId="4" fontId="14" fillId="3" borderId="12" xfId="0" applyNumberFormat="1" applyFont="1" applyFill="1" applyBorder="1" applyAlignment="1">
      <alignment horizontal="center" vertical="center" wrapText="1"/>
    </xf>
    <xf numFmtId="4" fontId="14" fillId="3" borderId="13" xfId="0" applyNumberFormat="1" applyFont="1" applyFill="1" applyBorder="1" applyAlignment="1">
      <alignment horizontal="center" vertical="center" wrapText="1"/>
    </xf>
    <xf numFmtId="4" fontId="29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30" fillId="2" borderId="12" xfId="0" applyNumberFormat="1" applyFont="1" applyFill="1" applyBorder="1" applyAlignment="1" applyProtection="1">
      <alignment horizontal="center"/>
      <protection locked="0"/>
    </xf>
    <xf numFmtId="2" fontId="29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2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4" fontId="29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30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3" borderId="15" xfId="0" applyFont="1" applyFill="1" applyBorder="1" applyAlignment="1">
      <alignment horizontal="left" vertical="center"/>
    </xf>
    <xf numFmtId="0" fontId="31" fillId="3" borderId="11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left" vertical="center"/>
    </xf>
    <xf numFmtId="4" fontId="31" fillId="3" borderId="12" xfId="0" applyNumberFormat="1" applyFont="1" applyFill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4" fontId="33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31" fillId="3" borderId="12" xfId="0" applyNumberFormat="1" applyFont="1" applyFill="1" applyBorder="1" applyAlignment="1">
      <alignment vertical="center" wrapText="1"/>
    </xf>
    <xf numFmtId="4" fontId="31" fillId="3" borderId="12" xfId="0" applyNumberFormat="1" applyFont="1" applyFill="1" applyBorder="1" applyAlignment="1">
      <alignment horizontal="center" vertical="center" wrapText="1"/>
    </xf>
    <xf numFmtId="4" fontId="31" fillId="3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2" fontId="34" fillId="3" borderId="13" xfId="0" applyNumberFormat="1" applyFont="1" applyFill="1" applyBorder="1" applyAlignment="1">
      <alignment horizontal="center" vertical="center" wrapText="1"/>
    </xf>
    <xf numFmtId="2" fontId="35" fillId="3" borderId="13" xfId="0" applyNumberFormat="1" applyFont="1" applyFill="1" applyBorder="1" applyAlignment="1">
      <alignment horizontal="center" vertical="center" wrapText="1"/>
    </xf>
    <xf numFmtId="4" fontId="35" fillId="3" borderId="13" xfId="0" applyNumberFormat="1" applyFont="1" applyFill="1" applyBorder="1" applyAlignment="1">
      <alignment horizontal="center" vertical="center" wrapText="1"/>
    </xf>
    <xf numFmtId="4" fontId="36" fillId="3" borderId="13" xfId="0" applyNumberFormat="1" applyFont="1" applyFill="1" applyBorder="1" applyAlignment="1">
      <alignment horizontal="center" vertical="center" wrapText="1"/>
    </xf>
    <xf numFmtId="4" fontId="34" fillId="3" borderId="13" xfId="0" applyNumberFormat="1" applyFont="1" applyFill="1" applyBorder="1" applyAlignment="1">
      <alignment horizontal="center" vertical="center" wrapText="1"/>
    </xf>
    <xf numFmtId="4" fontId="17" fillId="3" borderId="13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/>
    <xf numFmtId="4" fontId="14" fillId="0" borderId="7" xfId="0" applyNumberFormat="1" applyFont="1" applyBorder="1"/>
    <xf numFmtId="170" fontId="14" fillId="0" borderId="0" xfId="0" applyNumberFormat="1" applyFont="1"/>
    <xf numFmtId="0" fontId="14" fillId="0" borderId="0" xfId="0" applyFont="1"/>
    <xf numFmtId="0" fontId="37" fillId="0" borderId="0" xfId="0" applyFont="1"/>
    <xf numFmtId="4" fontId="38" fillId="0" borderId="12" xfId="0" applyNumberFormat="1" applyFont="1" applyBorder="1" applyAlignment="1" applyProtection="1">
      <alignment horizontal="center"/>
      <protection locked="0"/>
    </xf>
    <xf numFmtId="4" fontId="39" fillId="0" borderId="12" xfId="0" applyNumberFormat="1" applyFont="1" applyBorder="1" applyAlignment="1" applyProtection="1">
      <alignment horizontal="center"/>
      <protection locked="0"/>
    </xf>
    <xf numFmtId="4" fontId="40" fillId="0" borderId="12" xfId="0" applyNumberFormat="1" applyFont="1" applyBorder="1" applyAlignment="1" applyProtection="1">
      <alignment horizontal="center"/>
      <protection locked="0"/>
    </xf>
    <xf numFmtId="4" fontId="41" fillId="0" borderId="12" xfId="0" applyNumberFormat="1" applyFont="1" applyBorder="1" applyAlignment="1" applyProtection="1">
      <alignment horizontal="center"/>
      <protection locked="0"/>
    </xf>
    <xf numFmtId="4" fontId="31" fillId="0" borderId="12" xfId="0" applyNumberFormat="1" applyFont="1" applyBorder="1" applyAlignment="1" applyProtection="1">
      <alignment horizontal="center"/>
      <protection locked="0"/>
    </xf>
    <xf numFmtId="4" fontId="42" fillId="0" borderId="12" xfId="0" applyNumberFormat="1" applyFont="1" applyBorder="1" applyAlignment="1" applyProtection="1">
      <alignment horizontal="center"/>
      <protection locked="0"/>
    </xf>
    <xf numFmtId="4" fontId="43" fillId="0" borderId="12" xfId="0" applyNumberFormat="1" applyFont="1" applyBorder="1" applyAlignment="1" applyProtection="1">
      <alignment horizontal="center"/>
      <protection locked="0"/>
    </xf>
    <xf numFmtId="4" fontId="44" fillId="3" borderId="13" xfId="0" applyNumberFormat="1" applyFont="1" applyFill="1" applyBorder="1" applyAlignment="1">
      <alignment horizontal="center" vertical="center" wrapText="1"/>
    </xf>
    <xf numFmtId="4" fontId="45" fillId="3" borderId="16" xfId="0" applyNumberFormat="1" applyFont="1" applyFill="1" applyBorder="1" applyAlignment="1">
      <alignment horizontal="center" vertical="center" wrapText="1"/>
    </xf>
    <xf numFmtId="4" fontId="45" fillId="3" borderId="13" xfId="0" applyNumberFormat="1" applyFont="1" applyFill="1" applyBorder="1" applyAlignment="1">
      <alignment horizontal="center" vertical="center" wrapText="1"/>
    </xf>
    <xf numFmtId="4" fontId="46" fillId="3" borderId="13" xfId="0" applyNumberFormat="1" applyFont="1" applyFill="1" applyBorder="1" applyAlignment="1">
      <alignment horizontal="center" vertical="center" wrapText="1"/>
    </xf>
    <xf numFmtId="172" fontId="16" fillId="2" borderId="12" xfId="0" applyNumberFormat="1" applyFont="1" applyFill="1" applyBorder="1" applyAlignment="1" applyProtection="1">
      <alignment horizontal="center"/>
      <protection locked="0"/>
    </xf>
    <xf numFmtId="172" fontId="14" fillId="0" borderId="13" xfId="1" applyNumberFormat="1" applyFont="1" applyBorder="1" applyAlignment="1" applyProtection="1">
      <alignment horizontal="center"/>
    </xf>
    <xf numFmtId="172" fontId="17" fillId="3" borderId="1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167" fontId="7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4" fontId="24" fillId="0" borderId="4" xfId="1" applyNumberFormat="1" applyFont="1" applyBorder="1" applyAlignment="1" applyProtection="1">
      <alignment horizontal="center" vertical="center" wrapText="1"/>
    </xf>
    <xf numFmtId="4" fontId="24" fillId="0" borderId="30" xfId="1" applyNumberFormat="1" applyFont="1" applyBorder="1" applyAlignment="1" applyProtection="1">
      <alignment horizontal="center" vertical="center" wrapText="1"/>
    </xf>
    <xf numFmtId="4" fontId="24" fillId="0" borderId="42" xfId="1" applyNumberFormat="1" applyFont="1" applyBorder="1" applyAlignment="1" applyProtection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/>
    </xf>
    <xf numFmtId="0" fontId="23" fillId="0" borderId="27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4" fontId="24" fillId="6" borderId="33" xfId="0" applyNumberFormat="1" applyFont="1" applyFill="1" applyBorder="1" applyAlignment="1">
      <alignment horizontal="center" vertical="center" wrapText="1"/>
    </xf>
    <xf numFmtId="4" fontId="24" fillId="6" borderId="15" xfId="0" applyNumberFormat="1" applyFont="1" applyFill="1" applyBorder="1" applyAlignment="1">
      <alignment horizontal="center" vertical="center" wrapText="1"/>
    </xf>
    <xf numFmtId="0" fontId="24" fillId="6" borderId="34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6" borderId="33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4" fontId="24" fillId="6" borderId="41" xfId="0" applyNumberFormat="1" applyFont="1" applyFill="1" applyBorder="1" applyAlignment="1">
      <alignment horizontal="center" vertical="center"/>
    </xf>
    <xf numFmtId="4" fontId="25" fillId="0" borderId="45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3" fillId="0" borderId="35" xfId="0" applyFont="1" applyBorder="1" applyAlignment="1">
      <alignment horizontal="center" vertical="top" wrapText="1"/>
    </xf>
    <xf numFmtId="0" fontId="23" fillId="0" borderId="36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6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 vertical="center" wrapText="1"/>
    </xf>
    <xf numFmtId="4" fontId="18" fillId="3" borderId="12" xfId="0" applyNumberFormat="1" applyFont="1" applyFill="1" applyBorder="1" applyAlignment="1">
      <alignment horizontal="center" vertical="center"/>
    </xf>
    <xf numFmtId="4" fontId="29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3" borderId="12" xfId="0" applyNumberFormat="1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4" fontId="15" fillId="3" borderId="12" xfId="0" applyNumberFormat="1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 vertical="center"/>
    </xf>
    <xf numFmtId="4" fontId="15" fillId="3" borderId="12" xfId="0" applyNumberFormat="1" applyFont="1" applyFill="1" applyBorder="1" applyAlignment="1">
      <alignment horizontal="center" vertical="center"/>
    </xf>
    <xf numFmtId="4" fontId="14" fillId="3" borderId="12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4" fontId="14" fillId="0" borderId="33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2" fontId="14" fillId="0" borderId="33" xfId="0" applyNumberFormat="1" applyFont="1" applyBorder="1" applyAlignment="1">
      <alignment horizontal="center" vertical="center" wrapText="1"/>
    </xf>
    <xf numFmtId="2" fontId="14" fillId="0" borderId="34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</cellXfs>
  <cellStyles count="7">
    <cellStyle name="Normal" xfId="0" builtinId="0"/>
    <cellStyle name="Porcentagem" xfId="2" builtinId="5"/>
    <cellStyle name="Resultado" xfId="3"/>
    <cellStyle name="Resultado2" xfId="4"/>
    <cellStyle name="Título" xfId="5"/>
    <cellStyle name="Título1" xfId="6"/>
    <cellStyle name="Vírgula" xfId="1" builtinId="3"/>
  </cellStyles>
  <dxfs count="0"/>
  <tableStyles count="0" defaultTableStyle="TableStyleMedium2" defaultPivotStyle="PivotStyleLight16"/>
  <colors>
    <mruColors>
      <color rgb="FF110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58</xdr:row>
      <xdr:rowOff>0</xdr:rowOff>
    </xdr:from>
    <xdr:to>
      <xdr:col>14</xdr:col>
      <xdr:colOff>174960</xdr:colOff>
      <xdr:row>59</xdr:row>
      <xdr:rowOff>159840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66320" y="13619880"/>
          <a:ext cx="1042200" cy="350280"/>
        </a:xfrm>
        <a:prstGeom prst="rightArrow">
          <a:avLst>
            <a:gd name="adj1" fmla="val 50000"/>
            <a:gd name="adj2" fmla="val 90972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46</xdr:col>
      <xdr:colOff>51480</xdr:colOff>
      <xdr:row>57</xdr:row>
      <xdr:rowOff>1440</xdr:rowOff>
    </xdr:from>
    <xdr:to>
      <xdr:col>47</xdr:col>
      <xdr:colOff>418320</xdr:colOff>
      <xdr:row>59</xdr:row>
      <xdr:rowOff>64800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544480" y="13430880"/>
          <a:ext cx="800640" cy="444240"/>
        </a:xfrm>
        <a:prstGeom prst="rightArrow">
          <a:avLst>
            <a:gd name="adj1" fmla="val 50000"/>
            <a:gd name="adj2" fmla="val 55208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34200</xdr:colOff>
      <xdr:row>5</xdr:row>
      <xdr:rowOff>56880</xdr:rowOff>
    </xdr:from>
    <xdr:to>
      <xdr:col>9</xdr:col>
      <xdr:colOff>2639880</xdr:colOff>
      <xdr:row>13</xdr:row>
      <xdr:rowOff>235800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158280" y="1907640"/>
          <a:ext cx="5923080" cy="31406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125280</xdr:colOff>
      <xdr:row>5</xdr:row>
      <xdr:rowOff>119160</xdr:rowOff>
    </xdr:from>
    <xdr:to>
      <xdr:col>6</xdr:col>
      <xdr:colOff>3960</xdr:colOff>
      <xdr:row>13</xdr:row>
      <xdr:rowOff>218520</xdr:rowOff>
    </xdr:to>
    <xdr:pic>
      <xdr:nvPicPr>
        <xdr:cNvPr id="3" name="Imagem 1" descr="IDR-Paraná  Logo Hor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l="6621" t="12472" r="9038" b="27234"/>
        <a:stretch/>
      </xdr:blipFill>
      <xdr:spPr>
        <a:xfrm>
          <a:off x="20558880" y="1969920"/>
          <a:ext cx="7299000" cy="3061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="36" zoomScaleNormal="36" workbookViewId="0">
      <selection activeCell="AG82" sqref="AG82"/>
    </sheetView>
  </sheetViews>
  <sheetFormatPr defaultColWidth="11.5703125" defaultRowHeight="15" x14ac:dyDescent="0.25"/>
  <cols>
    <col min="2" max="2" width="19.42578125" customWidth="1"/>
    <col min="26" max="26" width="21.28515625" customWidth="1"/>
    <col min="27" max="27" width="13.85546875" customWidth="1"/>
  </cols>
  <sheetData>
    <row r="1" spans="1:29" ht="20.25" x14ac:dyDescent="0.3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1" t="s">
        <v>1</v>
      </c>
      <c r="AA1" s="328"/>
      <c r="AB1" s="328"/>
      <c r="AC1" s="328"/>
    </row>
    <row r="2" spans="1:29" ht="20.25" x14ac:dyDescent="0.3">
      <c r="A2" s="329" t="s">
        <v>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</row>
    <row r="3" spans="1:29" ht="20.25" x14ac:dyDescent="0.3">
      <c r="A3" s="329" t="s">
        <v>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</row>
    <row r="4" spans="1:29" ht="20.25" x14ac:dyDescent="0.3">
      <c r="A4" s="329" t="s">
        <v>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</row>
    <row r="5" spans="1:29" ht="37.35" customHeight="1" x14ac:dyDescent="0.25">
      <c r="A5" s="327" t="s">
        <v>5</v>
      </c>
      <c r="B5" s="324" t="s">
        <v>6</v>
      </c>
      <c r="C5" s="324" t="s">
        <v>7</v>
      </c>
      <c r="D5" s="324" t="s">
        <v>8</v>
      </c>
      <c r="E5" s="326" t="s">
        <v>9</v>
      </c>
      <c r="F5" s="326"/>
      <c r="G5" s="326" t="s">
        <v>10</v>
      </c>
      <c r="H5" s="326"/>
      <c r="I5" s="326" t="s">
        <v>11</v>
      </c>
      <c r="J5" s="326"/>
      <c r="K5" s="326" t="s">
        <v>12</v>
      </c>
      <c r="L5" s="326"/>
      <c r="M5" s="326" t="s">
        <v>13</v>
      </c>
      <c r="N5" s="326"/>
      <c r="O5" s="326" t="s">
        <v>14</v>
      </c>
      <c r="P5" s="326"/>
      <c r="Q5" s="326" t="s">
        <v>15</v>
      </c>
      <c r="R5" s="326"/>
      <c r="S5" s="326" t="s">
        <v>16</v>
      </c>
      <c r="T5" s="326"/>
      <c r="U5" s="326" t="s">
        <v>17</v>
      </c>
      <c r="V5" s="326"/>
      <c r="W5" s="326" t="s">
        <v>18</v>
      </c>
      <c r="X5" s="326"/>
      <c r="Y5" s="324" t="s">
        <v>19</v>
      </c>
      <c r="Z5" s="323" t="s">
        <v>20</v>
      </c>
      <c r="AA5" s="324" t="s">
        <v>21</v>
      </c>
      <c r="AB5" s="325" t="s">
        <v>22</v>
      </c>
      <c r="AC5" s="325"/>
    </row>
    <row r="6" spans="1:29" ht="21.75" x14ac:dyDescent="0.25">
      <c r="A6" s="327"/>
      <c r="B6" s="324"/>
      <c r="C6" s="324"/>
      <c r="D6" s="324"/>
      <c r="E6" s="2" t="s">
        <v>23</v>
      </c>
      <c r="F6" s="2" t="s">
        <v>24</v>
      </c>
      <c r="G6" s="2" t="s">
        <v>23</v>
      </c>
      <c r="H6" s="2" t="s">
        <v>24</v>
      </c>
      <c r="I6" s="2" t="s">
        <v>25</v>
      </c>
      <c r="J6" s="2" t="s">
        <v>26</v>
      </c>
      <c r="K6" s="2" t="s">
        <v>23</v>
      </c>
      <c r="L6" s="2" t="s">
        <v>24</v>
      </c>
      <c r="M6" s="2" t="s">
        <v>23</v>
      </c>
      <c r="N6" s="2" t="s">
        <v>24</v>
      </c>
      <c r="O6" s="2" t="s">
        <v>23</v>
      </c>
      <c r="P6" s="2" t="s">
        <v>24</v>
      </c>
      <c r="Q6" s="2" t="s">
        <v>27</v>
      </c>
      <c r="R6" s="2" t="s">
        <v>28</v>
      </c>
      <c r="S6" s="2" t="s">
        <v>29</v>
      </c>
      <c r="T6" s="3" t="s">
        <v>30</v>
      </c>
      <c r="U6" s="2" t="s">
        <v>29</v>
      </c>
      <c r="V6" s="3" t="s">
        <v>30</v>
      </c>
      <c r="W6" s="2" t="s">
        <v>23</v>
      </c>
      <c r="X6" s="2" t="s">
        <v>24</v>
      </c>
      <c r="Y6" s="324"/>
      <c r="Z6" s="323"/>
      <c r="AA6" s="324"/>
      <c r="AB6" s="2" t="s">
        <v>23</v>
      </c>
      <c r="AC6" s="4" t="s">
        <v>24</v>
      </c>
    </row>
    <row r="7" spans="1:29" ht="20.25" x14ac:dyDescent="0.25">
      <c r="A7" s="5"/>
      <c r="B7" s="6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</row>
    <row r="8" spans="1:29" ht="20.25" x14ac:dyDescent="0.25">
      <c r="A8" s="9"/>
      <c r="B8" s="10">
        <v>200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</row>
    <row r="9" spans="1:29" x14ac:dyDescent="0.2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</row>
    <row r="10" spans="1:29" x14ac:dyDescent="0.25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/>
    </row>
    <row r="11" spans="1:29" x14ac:dyDescent="0.25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</row>
    <row r="12" spans="1:29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2"/>
    </row>
    <row r="13" spans="1:29" x14ac:dyDescent="0.25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2"/>
    </row>
    <row r="14" spans="1:29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2"/>
    </row>
    <row r="15" spans="1:29" x14ac:dyDescent="0.25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2"/>
    </row>
    <row r="16" spans="1:29" x14ac:dyDescent="0.25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</row>
    <row r="17" spans="1:29" x14ac:dyDescent="0.25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2"/>
    </row>
    <row r="18" spans="1:29" x14ac:dyDescent="0.2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2"/>
    </row>
    <row r="19" spans="1:29" x14ac:dyDescent="0.2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</row>
    <row r="20" spans="1:29" x14ac:dyDescent="0.25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2"/>
    </row>
    <row r="21" spans="1:29" x14ac:dyDescent="0.2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2"/>
    </row>
    <row r="22" spans="1:29" x14ac:dyDescent="0.25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</row>
    <row r="23" spans="1:29" x14ac:dyDescent="0.25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2"/>
    </row>
    <row r="24" spans="1:29" x14ac:dyDescent="0.25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2"/>
    </row>
    <row r="25" spans="1:29" x14ac:dyDescent="0.25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2"/>
    </row>
    <row r="26" spans="1:29" x14ac:dyDescent="0.25">
      <c r="A26" s="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2"/>
    </row>
    <row r="27" spans="1:29" x14ac:dyDescent="0.25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2"/>
    </row>
    <row r="28" spans="1:29" x14ac:dyDescent="0.25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2"/>
    </row>
    <row r="29" spans="1:29" x14ac:dyDescent="0.25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</row>
    <row r="30" spans="1:29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2"/>
    </row>
    <row r="31" spans="1:29" x14ac:dyDescent="0.25">
      <c r="A31" s="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2"/>
    </row>
    <row r="32" spans="1:29" x14ac:dyDescent="0.25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2"/>
    </row>
    <row r="33" spans="1:29" x14ac:dyDescent="0.25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2"/>
    </row>
    <row r="34" spans="1:29" x14ac:dyDescent="0.25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</row>
    <row r="35" spans="1:29" x14ac:dyDescent="0.25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2"/>
    </row>
    <row r="36" spans="1:29" x14ac:dyDescent="0.25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"/>
    </row>
    <row r="37" spans="1:29" x14ac:dyDescent="0.25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2"/>
    </row>
    <row r="38" spans="1:29" x14ac:dyDescent="0.25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/>
    </row>
    <row r="39" spans="1:29" x14ac:dyDescent="0.25">
      <c r="A39" s="9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2"/>
    </row>
    <row r="40" spans="1:29" x14ac:dyDescent="0.25">
      <c r="A40" s="9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2"/>
    </row>
    <row r="41" spans="1:29" x14ac:dyDescent="0.25">
      <c r="A41" s="9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2"/>
    </row>
    <row r="42" spans="1:29" x14ac:dyDescent="0.25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2"/>
    </row>
    <row r="43" spans="1:29" x14ac:dyDescent="0.25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2"/>
    </row>
    <row r="44" spans="1:29" x14ac:dyDescent="0.25">
      <c r="A44" s="9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2"/>
    </row>
    <row r="45" spans="1:29" x14ac:dyDescent="0.25">
      <c r="A45" s="9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2"/>
    </row>
    <row r="46" spans="1:29" x14ac:dyDescent="0.25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2"/>
    </row>
    <row r="47" spans="1:29" x14ac:dyDescent="0.25">
      <c r="A47" s="9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2"/>
    </row>
    <row r="48" spans="1:29" x14ac:dyDescent="0.25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2"/>
    </row>
    <row r="49" spans="1:29" x14ac:dyDescent="0.25">
      <c r="A49" s="9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2"/>
    </row>
    <row r="50" spans="1:29" x14ac:dyDescent="0.2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5"/>
    </row>
  </sheetData>
  <mergeCells count="23">
    <mergeCell ref="A1:Y1"/>
    <mergeCell ref="AA1:AC1"/>
    <mergeCell ref="A2:AC2"/>
    <mergeCell ref="A3:AC3"/>
    <mergeCell ref="A4:AC4"/>
    <mergeCell ref="A5:A6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Z5:Z6"/>
    <mergeCell ref="AA5:AA6"/>
    <mergeCell ref="AB5:AC5"/>
    <mergeCell ref="Q5:R5"/>
    <mergeCell ref="S5:T5"/>
    <mergeCell ref="U5:V5"/>
    <mergeCell ref="W5:X5"/>
    <mergeCell ref="Y5:Y6"/>
  </mergeCells>
  <pageMargins left="0.78749999999999998" right="0.78749999999999998" top="1.0249999999999999" bottom="1.0249999999999999" header="0.78749999999999998" footer="0.78749999999999998"/>
  <pageSetup paperSize="9" scale="39" firstPageNumber="0" orientation="landscape" horizontalDpi="300" verticalDpi="300"/>
  <headerFooter>
    <oddHeader>&amp;C&amp;"Arial,Normal"&amp;10&amp;A</oddHeader>
    <oddFooter>&amp;C&amp;"Arial,Normal"&amp;10Página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70"/>
  <sheetViews>
    <sheetView topLeftCell="A16" zoomScale="70" zoomScaleNormal="70" workbookViewId="0">
      <selection activeCell="V7" sqref="V7"/>
    </sheetView>
  </sheetViews>
  <sheetFormatPr defaultColWidth="6.140625" defaultRowHeight="15.75" x14ac:dyDescent="0.25"/>
  <cols>
    <col min="1" max="1" width="8.28515625" style="16" customWidth="1"/>
    <col min="2" max="4" width="6.140625" style="16"/>
    <col min="5" max="5" width="6.140625" style="17"/>
    <col min="6" max="6" width="6.140625" style="16"/>
    <col min="7" max="7" width="9.140625" style="18" customWidth="1"/>
    <col min="8" max="20" width="6.140625" style="16"/>
    <col min="21" max="21" width="8.7109375" style="16" customWidth="1"/>
    <col min="22" max="25" width="6.140625" style="16"/>
    <col min="26" max="26" width="6.140625" style="19"/>
    <col min="27" max="35" width="6.140625" style="16"/>
    <col min="36" max="36" width="6.140625" style="20"/>
    <col min="37" max="43" width="6.140625" style="16"/>
    <col min="44" max="45" width="6.140625" style="21"/>
    <col min="46" max="55" width="6.140625" style="16"/>
    <col min="56" max="56" width="8.85546875" style="16" customWidth="1"/>
    <col min="57" max="61" width="6.140625" style="16"/>
    <col min="62" max="62" width="5.85546875" style="22" customWidth="1"/>
    <col min="63" max="63" width="6.140625" style="16"/>
    <col min="64" max="64" width="8.28515625" style="16" customWidth="1"/>
    <col min="65" max="67" width="6.140625" style="16"/>
    <col min="68" max="68" width="5.85546875" style="16" customWidth="1"/>
    <col min="69" max="69" width="6.140625" style="16"/>
    <col min="70" max="71" width="5.5703125" style="16" customWidth="1"/>
    <col min="72" max="72" width="7" style="16" customWidth="1"/>
    <col min="73" max="75" width="6.140625" style="16"/>
    <col min="76" max="76" width="9" style="16" customWidth="1"/>
    <col min="77" max="77" width="6.140625" style="16"/>
    <col min="78" max="78" width="7" style="16" customWidth="1"/>
    <col min="79" max="81" width="6.140625" style="16"/>
    <col min="82" max="82" width="7" style="19" customWidth="1"/>
    <col min="83" max="84" width="5.7109375" style="23" customWidth="1"/>
    <col min="85" max="88" width="6.140625" style="23"/>
    <col min="89" max="89" width="6.140625" style="24"/>
    <col min="90" max="1024" width="6.140625" style="16"/>
  </cols>
  <sheetData>
    <row r="1" spans="1:89" x14ac:dyDescent="0.25">
      <c r="A1" s="337" t="s">
        <v>31</v>
      </c>
      <c r="B1" s="337"/>
      <c r="C1" s="337"/>
      <c r="D1" s="338"/>
      <c r="E1" s="338"/>
      <c r="F1" s="338"/>
      <c r="G1" s="338"/>
      <c r="H1" s="338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</row>
    <row r="2" spans="1:89" ht="30.75" customHeight="1" x14ac:dyDescent="0.25">
      <c r="A2" s="332" t="s">
        <v>32</v>
      </c>
      <c r="B2" s="332"/>
      <c r="C2" s="332"/>
      <c r="D2" s="332"/>
      <c r="E2" s="332"/>
      <c r="F2" s="332"/>
      <c r="G2" s="332"/>
      <c r="H2" s="332"/>
      <c r="I2" s="332" t="s">
        <v>33</v>
      </c>
      <c r="J2" s="332"/>
      <c r="K2" s="332"/>
      <c r="L2" s="332"/>
      <c r="M2" s="332"/>
      <c r="N2" s="332"/>
      <c r="O2" s="332"/>
      <c r="P2" s="25"/>
      <c r="Q2" s="26"/>
      <c r="R2" s="332" t="s">
        <v>34</v>
      </c>
      <c r="S2" s="332"/>
      <c r="T2" s="332"/>
      <c r="U2" s="332"/>
      <c r="V2" s="332"/>
      <c r="W2" s="332" t="s">
        <v>35</v>
      </c>
      <c r="X2" s="332"/>
      <c r="Y2" s="332"/>
      <c r="Z2" s="332"/>
      <c r="AA2" s="332" t="s">
        <v>36</v>
      </c>
      <c r="AB2" s="332"/>
      <c r="AC2" s="332"/>
      <c r="AD2" s="332" t="s">
        <v>37</v>
      </c>
      <c r="AE2" s="332"/>
      <c r="AF2" s="332"/>
      <c r="AG2" s="332"/>
      <c r="AH2" s="336" t="s">
        <v>38</v>
      </c>
      <c r="AI2" s="336"/>
      <c r="AJ2" s="336"/>
      <c r="AK2" s="336"/>
      <c r="AL2" s="336"/>
      <c r="AM2" s="336"/>
      <c r="AN2" s="336"/>
      <c r="AO2" s="336"/>
      <c r="AP2" s="336"/>
      <c r="AQ2" s="336"/>
      <c r="AR2" s="336" t="s">
        <v>39</v>
      </c>
      <c r="AS2" s="336"/>
      <c r="AT2" s="336"/>
      <c r="AU2" s="336"/>
      <c r="AV2" s="336"/>
      <c r="AW2" s="336"/>
      <c r="AX2" s="336"/>
      <c r="AY2" s="336"/>
      <c r="AZ2" s="336" t="s">
        <v>40</v>
      </c>
      <c r="BA2" s="336"/>
      <c r="BB2" s="335" t="s">
        <v>41</v>
      </c>
      <c r="BC2" s="335" t="s">
        <v>42</v>
      </c>
      <c r="BD2" s="335" t="s">
        <v>43</v>
      </c>
      <c r="BE2" s="336" t="s">
        <v>44</v>
      </c>
      <c r="BF2" s="336"/>
      <c r="BG2" s="336"/>
      <c r="BH2" s="336"/>
      <c r="BI2" s="336"/>
      <c r="BJ2" s="336"/>
      <c r="BK2" s="336"/>
      <c r="BL2" s="336" t="s">
        <v>11</v>
      </c>
      <c r="BM2" s="336"/>
      <c r="BN2" s="336"/>
      <c r="BO2" s="336"/>
      <c r="BP2" s="336"/>
      <c r="BQ2" s="336"/>
      <c r="BR2" s="336" t="s">
        <v>45</v>
      </c>
      <c r="BS2" s="336"/>
      <c r="BT2" s="336"/>
      <c r="BU2" s="336"/>
      <c r="BV2" s="336"/>
      <c r="BW2" s="336"/>
      <c r="BX2" s="336"/>
      <c r="BY2" s="336" t="s">
        <v>15</v>
      </c>
      <c r="BZ2" s="336"/>
      <c r="CA2" s="336"/>
      <c r="CB2" s="336"/>
      <c r="CC2" s="336"/>
      <c r="CD2" s="336"/>
      <c r="CE2" s="332" t="s">
        <v>46</v>
      </c>
      <c r="CF2" s="332"/>
      <c r="CG2" s="332"/>
      <c r="CH2" s="332"/>
      <c r="CI2" s="332"/>
      <c r="CJ2" s="332"/>
      <c r="CK2" s="332"/>
    </row>
    <row r="3" spans="1:89" s="21" customFormat="1" ht="28.5" customHeight="1" x14ac:dyDescent="0.2">
      <c r="A3" s="333" t="s">
        <v>47</v>
      </c>
      <c r="B3" s="333" t="s">
        <v>48</v>
      </c>
      <c r="C3" s="333" t="s">
        <v>49</v>
      </c>
      <c r="D3" s="332" t="s">
        <v>50</v>
      </c>
      <c r="E3" s="332"/>
      <c r="F3" s="332"/>
      <c r="G3" s="332"/>
      <c r="H3" s="332"/>
      <c r="I3" s="332"/>
      <c r="J3" s="332"/>
      <c r="K3" s="332" t="s">
        <v>51</v>
      </c>
      <c r="L3" s="332"/>
      <c r="M3" s="332"/>
      <c r="N3" s="332"/>
      <c r="O3" s="332"/>
      <c r="P3" s="333" t="s">
        <v>52</v>
      </c>
      <c r="Q3" s="333" t="s">
        <v>53</v>
      </c>
      <c r="R3" s="332" t="s">
        <v>54</v>
      </c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1" t="s">
        <v>55</v>
      </c>
      <c r="AI3" s="331"/>
      <c r="AJ3" s="334" t="s">
        <v>56</v>
      </c>
      <c r="AK3" s="334"/>
      <c r="AL3" s="331" t="s">
        <v>57</v>
      </c>
      <c r="AM3" s="331"/>
      <c r="AN3" s="331" t="s">
        <v>58</v>
      </c>
      <c r="AO3" s="331"/>
      <c r="AP3" s="331" t="s">
        <v>59</v>
      </c>
      <c r="AQ3" s="331"/>
      <c r="AR3" s="331" t="s">
        <v>56</v>
      </c>
      <c r="AS3" s="331"/>
      <c r="AT3" s="331" t="s">
        <v>57</v>
      </c>
      <c r="AU3" s="331"/>
      <c r="AV3" s="331" t="s">
        <v>58</v>
      </c>
      <c r="AW3" s="331"/>
      <c r="AX3" s="331" t="s">
        <v>59</v>
      </c>
      <c r="AY3" s="331"/>
      <c r="AZ3" s="336"/>
      <c r="BA3" s="336"/>
      <c r="BB3" s="335"/>
      <c r="BC3" s="335"/>
      <c r="BD3" s="335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  <c r="CE3" s="332"/>
      <c r="CF3" s="332"/>
      <c r="CG3" s="332"/>
      <c r="CH3" s="332"/>
      <c r="CI3" s="332"/>
      <c r="CJ3" s="332"/>
      <c r="CK3" s="332"/>
    </row>
    <row r="4" spans="1:89" s="21" customFormat="1" ht="17.25" customHeight="1" x14ac:dyDescent="0.2">
      <c r="A4" s="333"/>
      <c r="B4" s="333"/>
      <c r="C4" s="333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3"/>
      <c r="Q4" s="333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 t="s">
        <v>23</v>
      </c>
      <c r="AE4" s="332"/>
      <c r="AF4" s="332" t="s">
        <v>24</v>
      </c>
      <c r="AG4" s="332"/>
      <c r="AH4" s="331"/>
      <c r="AI4" s="331"/>
      <c r="AJ4" s="334"/>
      <c r="AK4" s="334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6"/>
      <c r="BA4" s="336"/>
      <c r="BB4" s="335"/>
      <c r="BC4" s="335"/>
      <c r="BD4" s="335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2"/>
      <c r="CF4" s="332"/>
      <c r="CG4" s="332"/>
      <c r="CH4" s="332"/>
      <c r="CI4" s="332"/>
      <c r="CJ4" s="332"/>
      <c r="CK4" s="332"/>
    </row>
    <row r="5" spans="1:89" s="21" customFormat="1" ht="213.75" customHeight="1" x14ac:dyDescent="0.2">
      <c r="A5" s="333"/>
      <c r="B5" s="333"/>
      <c r="C5" s="333"/>
      <c r="D5" s="28" t="s">
        <v>60</v>
      </c>
      <c r="E5" s="28" t="s">
        <v>61</v>
      </c>
      <c r="F5" s="28" t="s">
        <v>62</v>
      </c>
      <c r="G5" s="30" t="s">
        <v>63</v>
      </c>
      <c r="H5" s="28" t="s">
        <v>64</v>
      </c>
      <c r="I5" s="28" t="s">
        <v>65</v>
      </c>
      <c r="J5" s="28" t="s">
        <v>66</v>
      </c>
      <c r="K5" s="28" t="s">
        <v>67</v>
      </c>
      <c r="L5" s="28" t="s">
        <v>68</v>
      </c>
      <c r="M5" s="28" t="s">
        <v>69</v>
      </c>
      <c r="N5" s="28" t="s">
        <v>70</v>
      </c>
      <c r="O5" s="28" t="s">
        <v>71</v>
      </c>
      <c r="P5" s="333"/>
      <c r="Q5" s="333"/>
      <c r="R5" s="31" t="s">
        <v>72</v>
      </c>
      <c r="S5" s="28" t="s">
        <v>73</v>
      </c>
      <c r="T5" s="28" t="s">
        <v>74</v>
      </c>
      <c r="U5" s="31" t="s">
        <v>75</v>
      </c>
      <c r="V5" s="31" t="s">
        <v>76</v>
      </c>
      <c r="W5" s="28" t="s">
        <v>60</v>
      </c>
      <c r="X5" s="28" t="s">
        <v>77</v>
      </c>
      <c r="Y5" s="28" t="s">
        <v>74</v>
      </c>
      <c r="Z5" s="31" t="s">
        <v>78</v>
      </c>
      <c r="AA5" s="28" t="s">
        <v>79</v>
      </c>
      <c r="AB5" s="28" t="s">
        <v>80</v>
      </c>
      <c r="AC5" s="28" t="s">
        <v>81</v>
      </c>
      <c r="AD5" s="28" t="s">
        <v>82</v>
      </c>
      <c r="AE5" s="28" t="s">
        <v>83</v>
      </c>
      <c r="AF5" s="28" t="s">
        <v>82</v>
      </c>
      <c r="AG5" s="28" t="s">
        <v>83</v>
      </c>
      <c r="AH5" s="28" t="s">
        <v>84</v>
      </c>
      <c r="AI5" s="32" t="s">
        <v>85</v>
      </c>
      <c r="AJ5" s="33" t="s">
        <v>84</v>
      </c>
      <c r="AK5" s="32" t="s">
        <v>85</v>
      </c>
      <c r="AL5" s="28" t="s">
        <v>84</v>
      </c>
      <c r="AM5" s="32" t="s">
        <v>85</v>
      </c>
      <c r="AN5" s="28" t="s">
        <v>84</v>
      </c>
      <c r="AO5" s="32" t="s">
        <v>85</v>
      </c>
      <c r="AP5" s="28" t="s">
        <v>84</v>
      </c>
      <c r="AQ5" s="32" t="s">
        <v>85</v>
      </c>
      <c r="AR5" s="28" t="s">
        <v>84</v>
      </c>
      <c r="AS5" s="32" t="s">
        <v>86</v>
      </c>
      <c r="AT5" s="28" t="s">
        <v>84</v>
      </c>
      <c r="AU5" s="32" t="s">
        <v>86</v>
      </c>
      <c r="AV5" s="28" t="s">
        <v>84</v>
      </c>
      <c r="AW5" s="32" t="s">
        <v>86</v>
      </c>
      <c r="AX5" s="28" t="s">
        <v>84</v>
      </c>
      <c r="AY5" s="32" t="s">
        <v>86</v>
      </c>
      <c r="AZ5" s="29" t="s">
        <v>23</v>
      </c>
      <c r="BA5" s="29" t="s">
        <v>24</v>
      </c>
      <c r="BB5" s="335"/>
      <c r="BC5" s="335"/>
      <c r="BD5" s="335"/>
      <c r="BE5" s="27" t="s">
        <v>87</v>
      </c>
      <c r="BF5" s="27" t="s">
        <v>88</v>
      </c>
      <c r="BG5" s="32" t="s">
        <v>89</v>
      </c>
      <c r="BH5" s="32" t="s">
        <v>90</v>
      </c>
      <c r="BI5" s="32" t="s">
        <v>91</v>
      </c>
      <c r="BJ5" s="34" t="s">
        <v>92</v>
      </c>
      <c r="BK5" s="32" t="s">
        <v>93</v>
      </c>
      <c r="BL5" s="32" t="s">
        <v>94</v>
      </c>
      <c r="BM5" s="32" t="s">
        <v>89</v>
      </c>
      <c r="BN5" s="32" t="s">
        <v>90</v>
      </c>
      <c r="BO5" s="32" t="s">
        <v>91</v>
      </c>
      <c r="BP5" s="32" t="s">
        <v>92</v>
      </c>
      <c r="BQ5" s="32" t="s">
        <v>93</v>
      </c>
      <c r="BR5" s="28" t="s">
        <v>95</v>
      </c>
      <c r="BS5" s="28" t="s">
        <v>96</v>
      </c>
      <c r="BT5" s="32" t="s">
        <v>97</v>
      </c>
      <c r="BU5" s="28" t="s">
        <v>98</v>
      </c>
      <c r="BV5" s="28" t="s">
        <v>99</v>
      </c>
      <c r="BW5" s="32" t="s">
        <v>92</v>
      </c>
      <c r="BX5" s="32" t="s">
        <v>100</v>
      </c>
      <c r="BY5" s="32" t="s">
        <v>101</v>
      </c>
      <c r="BZ5" s="32" t="s">
        <v>94</v>
      </c>
      <c r="CA5" s="28" t="s">
        <v>98</v>
      </c>
      <c r="CB5" s="28" t="s">
        <v>99</v>
      </c>
      <c r="CC5" s="32" t="s">
        <v>92</v>
      </c>
      <c r="CD5" s="28" t="s">
        <v>102</v>
      </c>
      <c r="CE5" s="333" t="s">
        <v>101</v>
      </c>
      <c r="CF5" s="333"/>
      <c r="CG5" s="28" t="s">
        <v>103</v>
      </c>
      <c r="CH5" s="28" t="s">
        <v>98</v>
      </c>
      <c r="CI5" s="28" t="s">
        <v>99</v>
      </c>
      <c r="CJ5" s="32" t="s">
        <v>92</v>
      </c>
      <c r="CK5" s="28" t="s">
        <v>102</v>
      </c>
    </row>
    <row r="6" spans="1:89" x14ac:dyDescent="0.25">
      <c r="A6" s="35">
        <v>1</v>
      </c>
      <c r="B6" s="36">
        <v>0</v>
      </c>
      <c r="C6" s="37">
        <v>0</v>
      </c>
      <c r="D6" s="38">
        <v>0</v>
      </c>
      <c r="E6" s="37">
        <v>0</v>
      </c>
      <c r="F6" s="39">
        <v>0</v>
      </c>
      <c r="G6" s="40">
        <v>0</v>
      </c>
      <c r="H6" s="41">
        <v>0</v>
      </c>
      <c r="I6" s="41">
        <v>0</v>
      </c>
      <c r="J6" s="42">
        <f t="shared" ref="J6:J37" si="0">D6*I6</f>
        <v>0</v>
      </c>
      <c r="K6" s="43">
        <f t="shared" ref="K6:K37" si="1">I6-1</f>
        <v>-1</v>
      </c>
      <c r="L6" s="43">
        <f t="shared" ref="L6:L37" si="2">D6*K6</f>
        <v>0</v>
      </c>
      <c r="M6" s="41">
        <v>0</v>
      </c>
      <c r="N6" s="38">
        <v>0</v>
      </c>
      <c r="O6" s="38">
        <v>0</v>
      </c>
      <c r="P6" s="44">
        <v>0</v>
      </c>
      <c r="Q6" s="38">
        <f t="shared" ref="Q6:Q16" si="3">D6*I6</f>
        <v>0</v>
      </c>
      <c r="R6" s="41">
        <v>0</v>
      </c>
      <c r="S6" s="41">
        <v>0</v>
      </c>
      <c r="T6" s="41">
        <v>0</v>
      </c>
      <c r="U6" s="45">
        <v>0.25</v>
      </c>
      <c r="V6" s="46">
        <f>D6*I6*S6+(D6*I6*S6)*U6</f>
        <v>0</v>
      </c>
      <c r="W6" s="47">
        <v>0</v>
      </c>
      <c r="X6" s="47">
        <v>0</v>
      </c>
      <c r="Y6" s="47">
        <v>0</v>
      </c>
      <c r="Z6" s="48">
        <f t="shared" ref="Z6:Z13" si="4">(S6+T6)*D6</f>
        <v>0</v>
      </c>
      <c r="AA6" s="41">
        <v>0</v>
      </c>
      <c r="AB6" s="41">
        <v>0</v>
      </c>
      <c r="AC6" s="42">
        <f t="shared" ref="AC6:AC37" si="5">(AA6+AB6)*D6</f>
        <v>0</v>
      </c>
      <c r="AD6" s="47">
        <v>0</v>
      </c>
      <c r="AE6" s="41">
        <v>0</v>
      </c>
      <c r="AF6" s="47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f t="shared" ref="AZ6:AZ37" si="6">D6</f>
        <v>0</v>
      </c>
      <c r="BA6" s="41">
        <f>AZ6</f>
        <v>0</v>
      </c>
      <c r="BB6" s="41">
        <v>0</v>
      </c>
      <c r="BC6" s="41">
        <v>0</v>
      </c>
      <c r="BD6" s="41">
        <v>0</v>
      </c>
      <c r="BE6" s="41">
        <f t="shared" ref="BE6:BE37" si="7">AJ6*15+AL6*15</f>
        <v>0</v>
      </c>
      <c r="BF6" s="41">
        <f t="shared" ref="BF6:BF37" si="8">BE6</f>
        <v>0</v>
      </c>
      <c r="BG6" s="41">
        <v>0</v>
      </c>
      <c r="BH6" s="41">
        <v>0</v>
      </c>
      <c r="BI6" s="41">
        <v>0</v>
      </c>
      <c r="BJ6" s="49">
        <v>0.25</v>
      </c>
      <c r="BK6" s="50">
        <f t="shared" ref="BK6:BK37" si="9">(BE6+BF6)*((BG6+BH6)/2)*BI6+((BE6+BF6)*((BG6+BH6)/2)*BI6*BJ6)</f>
        <v>0</v>
      </c>
      <c r="BL6" s="41">
        <v>0</v>
      </c>
      <c r="BM6" s="41">
        <v>0</v>
      </c>
      <c r="BN6" s="41">
        <v>0</v>
      </c>
      <c r="BO6" s="41">
        <v>0</v>
      </c>
      <c r="BP6" s="51">
        <v>0.25</v>
      </c>
      <c r="BQ6" s="50">
        <f t="shared" ref="BQ6:BQ37" si="10">(BL6*((BM6+BN6)/2)*BO6)+(BL6*((BM6+BN6)/2)*BO6)*BP6</f>
        <v>0</v>
      </c>
      <c r="BR6" s="41">
        <v>0</v>
      </c>
      <c r="BS6" s="41">
        <v>0</v>
      </c>
      <c r="BT6" s="52" t="s">
        <v>104</v>
      </c>
      <c r="BU6" s="52" t="s">
        <v>105</v>
      </c>
      <c r="BV6" s="52" t="s">
        <v>106</v>
      </c>
      <c r="BW6" s="45">
        <v>0.25</v>
      </c>
      <c r="BX6" s="53">
        <v>0</v>
      </c>
      <c r="BY6" s="41">
        <v>0</v>
      </c>
      <c r="BZ6" s="52" t="s">
        <v>104</v>
      </c>
      <c r="CA6" s="52" t="s">
        <v>105</v>
      </c>
      <c r="CB6" s="52" t="s">
        <v>106</v>
      </c>
      <c r="CC6" s="45">
        <v>0.25</v>
      </c>
      <c r="CD6" s="50">
        <v>0</v>
      </c>
      <c r="CE6" s="52" t="s">
        <v>23</v>
      </c>
      <c r="CF6" s="52" t="s">
        <v>24</v>
      </c>
      <c r="CG6" s="52" t="s">
        <v>104</v>
      </c>
      <c r="CH6" s="52" t="s">
        <v>105</v>
      </c>
      <c r="CI6" s="52" t="s">
        <v>106</v>
      </c>
      <c r="CJ6" s="45">
        <v>0.25</v>
      </c>
      <c r="CK6" s="54">
        <v>0</v>
      </c>
    </row>
    <row r="7" spans="1:89" x14ac:dyDescent="0.25">
      <c r="A7" s="35">
        <v>2</v>
      </c>
      <c r="B7" s="36">
        <v>0</v>
      </c>
      <c r="C7" s="37">
        <v>0</v>
      </c>
      <c r="D7" s="38">
        <f t="shared" ref="D7:D38" si="11">B7-B6</f>
        <v>0</v>
      </c>
      <c r="E7" s="37">
        <v>0</v>
      </c>
      <c r="F7" s="39">
        <f t="shared" ref="F7:F38" si="12">E7-E6</f>
        <v>0</v>
      </c>
      <c r="G7" s="55" t="e">
        <f t="shared" ref="G7:G38" si="13">F7/D7</f>
        <v>#DIV/0!</v>
      </c>
      <c r="H7" s="41">
        <v>0</v>
      </c>
      <c r="I7" s="43">
        <f t="shared" ref="I7:I38" si="14">$I$6</f>
        <v>0</v>
      </c>
      <c r="J7" s="42">
        <f t="shared" si="0"/>
        <v>0</v>
      </c>
      <c r="K7" s="43">
        <f t="shared" si="1"/>
        <v>-1</v>
      </c>
      <c r="L7" s="43">
        <f t="shared" si="2"/>
        <v>0</v>
      </c>
      <c r="M7" s="42">
        <f t="shared" ref="M7:M38" si="15">$M$6</f>
        <v>0</v>
      </c>
      <c r="N7" s="38">
        <f t="shared" ref="N7:N38" si="16">D7*M7*K7</f>
        <v>0</v>
      </c>
      <c r="O7" s="38">
        <f t="shared" ref="O7:O38" si="17">N7*1.98</f>
        <v>0</v>
      </c>
      <c r="P7" s="44">
        <v>0</v>
      </c>
      <c r="Q7" s="38">
        <f t="shared" si="3"/>
        <v>0</v>
      </c>
      <c r="R7" s="43">
        <f t="shared" ref="R7:R38" si="18">$R$6</f>
        <v>0</v>
      </c>
      <c r="S7" s="41">
        <v>0</v>
      </c>
      <c r="T7" s="41">
        <v>0</v>
      </c>
      <c r="U7" s="56">
        <f t="shared" ref="U7:U38" si="19">$U$6</f>
        <v>0.25</v>
      </c>
      <c r="V7" s="38">
        <f t="shared" ref="V7:V38" si="20">(((I7-H7))*(((S7+T7)/2)*D7))+((((I7-H7))*(((S7+T7)/2)*D7))*U7)+((R7*((I7+(R7+1))/2)*D7))+((R7*(I7+R7+1)/2*D7)*U7)</f>
        <v>0</v>
      </c>
      <c r="W7" s="44">
        <v>0</v>
      </c>
      <c r="X7" s="44">
        <v>0</v>
      </c>
      <c r="Y7" s="44">
        <v>0</v>
      </c>
      <c r="Z7" s="48">
        <f t="shared" si="4"/>
        <v>0</v>
      </c>
      <c r="AA7" s="41">
        <v>0</v>
      </c>
      <c r="AB7" s="41">
        <v>0</v>
      </c>
      <c r="AC7" s="42">
        <f t="shared" si="5"/>
        <v>0</v>
      </c>
      <c r="AD7" s="47">
        <v>0</v>
      </c>
      <c r="AE7" s="41">
        <v>0</v>
      </c>
      <c r="AF7" s="47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f t="shared" si="6"/>
        <v>0</v>
      </c>
      <c r="BA7" s="41">
        <v>0</v>
      </c>
      <c r="BB7" s="41">
        <v>0</v>
      </c>
      <c r="BC7" s="41">
        <v>0</v>
      </c>
      <c r="BD7" s="41">
        <v>0</v>
      </c>
      <c r="BE7" s="41">
        <f t="shared" si="7"/>
        <v>0</v>
      </c>
      <c r="BF7" s="41">
        <f t="shared" si="8"/>
        <v>0</v>
      </c>
      <c r="BG7" s="41">
        <v>0</v>
      </c>
      <c r="BH7" s="41">
        <v>0</v>
      </c>
      <c r="BI7" s="41">
        <v>0</v>
      </c>
      <c r="BJ7" s="56">
        <f t="shared" ref="BJ7:BJ38" si="21">$BJ$6</f>
        <v>0.25</v>
      </c>
      <c r="BK7" s="50">
        <f t="shared" si="9"/>
        <v>0</v>
      </c>
      <c r="BL7" s="41">
        <v>0</v>
      </c>
      <c r="BM7" s="41">
        <v>0</v>
      </c>
      <c r="BN7" s="41">
        <v>0</v>
      </c>
      <c r="BO7" s="41">
        <v>0</v>
      </c>
      <c r="BP7" s="56">
        <f t="shared" ref="BP7:BP38" si="22">$BP$6</f>
        <v>0.25</v>
      </c>
      <c r="BQ7" s="50">
        <f t="shared" si="10"/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57">
        <f t="shared" ref="BW7:BW38" si="23">$BP$6</f>
        <v>0.25</v>
      </c>
      <c r="BX7" s="53">
        <f t="shared" ref="BX7:BX38" si="24">((BR7+BS7)*(BT7*BU7*BV7/2)+((BR7+BS7)*(BT7*BU7*BV7/2)*BW7))</f>
        <v>0</v>
      </c>
      <c r="BY7" s="41">
        <v>0</v>
      </c>
      <c r="BZ7" s="41">
        <v>0</v>
      </c>
      <c r="CA7" s="41">
        <v>0</v>
      </c>
      <c r="CB7" s="41">
        <v>0</v>
      </c>
      <c r="CC7" s="57">
        <f t="shared" ref="CC7:CC38" si="25">$BP$6</f>
        <v>0.25</v>
      </c>
      <c r="CD7" s="50">
        <f t="shared" ref="CD7:CD38" si="26">BY7*((BZ7*CA7*CB7)/2)+BY7*((BZ7*CA7*CB7)/2)*CC7</f>
        <v>0</v>
      </c>
      <c r="CE7" s="37">
        <v>0</v>
      </c>
      <c r="CF7" s="37">
        <v>0</v>
      </c>
      <c r="CG7" s="58">
        <v>0</v>
      </c>
      <c r="CH7" s="58">
        <v>0</v>
      </c>
      <c r="CI7" s="58">
        <v>0</v>
      </c>
      <c r="CJ7" s="57">
        <f t="shared" ref="CJ7:CJ38" si="27">$BP$6</f>
        <v>0.25</v>
      </c>
      <c r="CK7" s="53">
        <f t="shared" ref="CK7:CK38" si="28">((CE7+CF7)*CG7*CH7*CI7)+((CE7+CF7)*CG7*CH7*CI7)*CJ7</f>
        <v>0</v>
      </c>
    </row>
    <row r="8" spans="1:89" x14ac:dyDescent="0.25">
      <c r="A8" s="35">
        <v>3</v>
      </c>
      <c r="B8" s="36">
        <v>0</v>
      </c>
      <c r="C8" s="37">
        <v>0</v>
      </c>
      <c r="D8" s="38">
        <f t="shared" si="11"/>
        <v>0</v>
      </c>
      <c r="E8" s="37">
        <v>0</v>
      </c>
      <c r="F8" s="39">
        <f t="shared" si="12"/>
        <v>0</v>
      </c>
      <c r="G8" s="55" t="e">
        <f t="shared" si="13"/>
        <v>#DIV/0!</v>
      </c>
      <c r="H8" s="41">
        <v>0</v>
      </c>
      <c r="I8" s="43">
        <f t="shared" si="14"/>
        <v>0</v>
      </c>
      <c r="J8" s="42">
        <f t="shared" si="0"/>
        <v>0</v>
      </c>
      <c r="K8" s="43">
        <f t="shared" si="1"/>
        <v>-1</v>
      </c>
      <c r="L8" s="43">
        <f t="shared" si="2"/>
        <v>0</v>
      </c>
      <c r="M8" s="42">
        <f t="shared" si="15"/>
        <v>0</v>
      </c>
      <c r="N8" s="38">
        <f t="shared" si="16"/>
        <v>0</v>
      </c>
      <c r="O8" s="38">
        <f t="shared" si="17"/>
        <v>0</v>
      </c>
      <c r="P8" s="44">
        <v>0</v>
      </c>
      <c r="Q8" s="38">
        <f t="shared" si="3"/>
        <v>0</v>
      </c>
      <c r="R8" s="43">
        <f t="shared" si="18"/>
        <v>0</v>
      </c>
      <c r="S8" s="41">
        <v>0</v>
      </c>
      <c r="T8" s="41">
        <v>0</v>
      </c>
      <c r="U8" s="56">
        <f t="shared" si="19"/>
        <v>0.25</v>
      </c>
      <c r="V8" s="38">
        <f t="shared" si="20"/>
        <v>0</v>
      </c>
      <c r="W8" s="44">
        <v>0</v>
      </c>
      <c r="X8" s="44">
        <v>0</v>
      </c>
      <c r="Y8" s="44">
        <v>0</v>
      </c>
      <c r="Z8" s="48">
        <f t="shared" si="4"/>
        <v>0</v>
      </c>
      <c r="AA8" s="41">
        <v>0</v>
      </c>
      <c r="AB8" s="41">
        <v>0</v>
      </c>
      <c r="AC8" s="42">
        <f t="shared" si="5"/>
        <v>0</v>
      </c>
      <c r="AD8" s="47">
        <v>0</v>
      </c>
      <c r="AE8" s="41">
        <v>0</v>
      </c>
      <c r="AF8" s="47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f t="shared" si="6"/>
        <v>0</v>
      </c>
      <c r="BA8" s="41">
        <f t="shared" ref="BA8:BA55" si="29">AZ8</f>
        <v>0</v>
      </c>
      <c r="BB8" s="41">
        <v>0</v>
      </c>
      <c r="BC8" s="41">
        <v>0</v>
      </c>
      <c r="BD8" s="41">
        <v>0</v>
      </c>
      <c r="BE8" s="41">
        <f t="shared" si="7"/>
        <v>0</v>
      </c>
      <c r="BF8" s="41">
        <f t="shared" si="8"/>
        <v>0</v>
      </c>
      <c r="BG8" s="41">
        <v>0</v>
      </c>
      <c r="BH8" s="41">
        <v>0</v>
      </c>
      <c r="BI8" s="41">
        <v>0</v>
      </c>
      <c r="BJ8" s="56">
        <f t="shared" si="21"/>
        <v>0.25</v>
      </c>
      <c r="BK8" s="50">
        <f t="shared" si="9"/>
        <v>0</v>
      </c>
      <c r="BL8" s="41">
        <v>0</v>
      </c>
      <c r="BM8" s="41">
        <v>0</v>
      </c>
      <c r="BN8" s="41">
        <v>0</v>
      </c>
      <c r="BO8" s="41">
        <v>0</v>
      </c>
      <c r="BP8" s="56">
        <f t="shared" si="22"/>
        <v>0.25</v>
      </c>
      <c r="BQ8" s="50">
        <f t="shared" si="10"/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57">
        <f t="shared" si="23"/>
        <v>0.25</v>
      </c>
      <c r="BX8" s="53">
        <f t="shared" si="24"/>
        <v>0</v>
      </c>
      <c r="BY8" s="41">
        <v>0</v>
      </c>
      <c r="BZ8" s="41">
        <v>0</v>
      </c>
      <c r="CA8" s="41">
        <v>0</v>
      </c>
      <c r="CB8" s="41">
        <v>0</v>
      </c>
      <c r="CC8" s="57">
        <f t="shared" si="25"/>
        <v>0.25</v>
      </c>
      <c r="CD8" s="50">
        <f t="shared" si="26"/>
        <v>0</v>
      </c>
      <c r="CE8" s="37">
        <v>0</v>
      </c>
      <c r="CF8" s="37">
        <v>0</v>
      </c>
      <c r="CG8" s="58">
        <v>0</v>
      </c>
      <c r="CH8" s="58">
        <v>0</v>
      </c>
      <c r="CI8" s="58">
        <v>0</v>
      </c>
      <c r="CJ8" s="57">
        <f t="shared" si="27"/>
        <v>0.25</v>
      </c>
      <c r="CK8" s="53">
        <f t="shared" si="28"/>
        <v>0</v>
      </c>
    </row>
    <row r="9" spans="1:89" x14ac:dyDescent="0.25">
      <c r="A9" s="35">
        <v>4</v>
      </c>
      <c r="B9" s="36">
        <v>0</v>
      </c>
      <c r="C9" s="37">
        <v>0</v>
      </c>
      <c r="D9" s="38">
        <f t="shared" si="11"/>
        <v>0</v>
      </c>
      <c r="E9" s="37">
        <v>0</v>
      </c>
      <c r="F9" s="39">
        <f t="shared" si="12"/>
        <v>0</v>
      </c>
      <c r="G9" s="55" t="e">
        <f t="shared" si="13"/>
        <v>#DIV/0!</v>
      </c>
      <c r="H9" s="41">
        <v>0</v>
      </c>
      <c r="I9" s="43">
        <f t="shared" si="14"/>
        <v>0</v>
      </c>
      <c r="J9" s="42">
        <f t="shared" si="0"/>
        <v>0</v>
      </c>
      <c r="K9" s="43">
        <f t="shared" si="1"/>
        <v>-1</v>
      </c>
      <c r="L9" s="43">
        <f t="shared" si="2"/>
        <v>0</v>
      </c>
      <c r="M9" s="42">
        <f t="shared" si="15"/>
        <v>0</v>
      </c>
      <c r="N9" s="38">
        <f t="shared" si="16"/>
        <v>0</v>
      </c>
      <c r="O9" s="38">
        <f t="shared" si="17"/>
        <v>0</v>
      </c>
      <c r="P9" s="44">
        <v>0</v>
      </c>
      <c r="Q9" s="38">
        <f t="shared" si="3"/>
        <v>0</v>
      </c>
      <c r="R9" s="43">
        <f t="shared" si="18"/>
        <v>0</v>
      </c>
      <c r="S9" s="41">
        <v>0</v>
      </c>
      <c r="T9" s="41">
        <v>0</v>
      </c>
      <c r="U9" s="56">
        <f t="shared" si="19"/>
        <v>0.25</v>
      </c>
      <c r="V9" s="38">
        <f t="shared" si="20"/>
        <v>0</v>
      </c>
      <c r="W9" s="44">
        <v>0</v>
      </c>
      <c r="X9" s="44">
        <v>0</v>
      </c>
      <c r="Y9" s="44">
        <v>0</v>
      </c>
      <c r="Z9" s="48">
        <f t="shared" si="4"/>
        <v>0</v>
      </c>
      <c r="AA9" s="41">
        <v>0</v>
      </c>
      <c r="AB9" s="41">
        <v>0</v>
      </c>
      <c r="AC9" s="42">
        <f t="shared" si="5"/>
        <v>0</v>
      </c>
      <c r="AD9" s="47">
        <v>0</v>
      </c>
      <c r="AE9" s="41">
        <v>0</v>
      </c>
      <c r="AF9" s="47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f t="shared" si="6"/>
        <v>0</v>
      </c>
      <c r="BA9" s="41">
        <f t="shared" si="29"/>
        <v>0</v>
      </c>
      <c r="BB9" s="41">
        <v>0</v>
      </c>
      <c r="BC9" s="41">
        <v>0</v>
      </c>
      <c r="BD9" s="41">
        <v>0</v>
      </c>
      <c r="BE9" s="41">
        <f t="shared" si="7"/>
        <v>0</v>
      </c>
      <c r="BF9" s="41">
        <f t="shared" si="8"/>
        <v>0</v>
      </c>
      <c r="BG9" s="41">
        <v>0</v>
      </c>
      <c r="BH9" s="41">
        <v>0</v>
      </c>
      <c r="BI9" s="41">
        <v>0</v>
      </c>
      <c r="BJ9" s="56">
        <f t="shared" si="21"/>
        <v>0.25</v>
      </c>
      <c r="BK9" s="50">
        <f t="shared" si="9"/>
        <v>0</v>
      </c>
      <c r="BL9" s="41">
        <v>0</v>
      </c>
      <c r="BM9" s="41">
        <v>0</v>
      </c>
      <c r="BN9" s="41">
        <v>0</v>
      </c>
      <c r="BO9" s="41">
        <v>0</v>
      </c>
      <c r="BP9" s="56">
        <f t="shared" si="22"/>
        <v>0.25</v>
      </c>
      <c r="BQ9" s="50">
        <f t="shared" si="10"/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57">
        <f t="shared" si="23"/>
        <v>0.25</v>
      </c>
      <c r="BX9" s="53">
        <f t="shared" si="24"/>
        <v>0</v>
      </c>
      <c r="BY9" s="41">
        <v>0</v>
      </c>
      <c r="BZ9" s="41">
        <v>0</v>
      </c>
      <c r="CA9" s="41">
        <v>0</v>
      </c>
      <c r="CB9" s="41">
        <v>0</v>
      </c>
      <c r="CC9" s="57">
        <f t="shared" si="25"/>
        <v>0.25</v>
      </c>
      <c r="CD9" s="50">
        <f t="shared" si="26"/>
        <v>0</v>
      </c>
      <c r="CE9" s="37">
        <v>0</v>
      </c>
      <c r="CF9" s="37">
        <v>0</v>
      </c>
      <c r="CG9" s="58">
        <v>0</v>
      </c>
      <c r="CH9" s="58">
        <v>0</v>
      </c>
      <c r="CI9" s="58">
        <v>0</v>
      </c>
      <c r="CJ9" s="57">
        <f t="shared" si="27"/>
        <v>0.25</v>
      </c>
      <c r="CK9" s="53">
        <f t="shared" si="28"/>
        <v>0</v>
      </c>
    </row>
    <row r="10" spans="1:89" x14ac:dyDescent="0.25">
      <c r="A10" s="35">
        <v>5</v>
      </c>
      <c r="B10" s="36">
        <v>0</v>
      </c>
      <c r="C10" s="37">
        <v>0</v>
      </c>
      <c r="D10" s="38">
        <f t="shared" si="11"/>
        <v>0</v>
      </c>
      <c r="E10" s="37">
        <v>0</v>
      </c>
      <c r="F10" s="39">
        <f t="shared" si="12"/>
        <v>0</v>
      </c>
      <c r="G10" s="55" t="e">
        <f t="shared" si="13"/>
        <v>#DIV/0!</v>
      </c>
      <c r="H10" s="41">
        <v>0</v>
      </c>
      <c r="I10" s="43">
        <f t="shared" si="14"/>
        <v>0</v>
      </c>
      <c r="J10" s="42">
        <f t="shared" si="0"/>
        <v>0</v>
      </c>
      <c r="K10" s="43">
        <f t="shared" si="1"/>
        <v>-1</v>
      </c>
      <c r="L10" s="43">
        <f t="shared" si="2"/>
        <v>0</v>
      </c>
      <c r="M10" s="42">
        <f t="shared" si="15"/>
        <v>0</v>
      </c>
      <c r="N10" s="38">
        <f t="shared" si="16"/>
        <v>0</v>
      </c>
      <c r="O10" s="38">
        <f t="shared" si="17"/>
        <v>0</v>
      </c>
      <c r="P10" s="44">
        <v>0</v>
      </c>
      <c r="Q10" s="38">
        <f t="shared" si="3"/>
        <v>0</v>
      </c>
      <c r="R10" s="43">
        <f t="shared" si="18"/>
        <v>0</v>
      </c>
      <c r="S10" s="41">
        <v>0</v>
      </c>
      <c r="T10" s="41">
        <v>0</v>
      </c>
      <c r="U10" s="56">
        <f t="shared" si="19"/>
        <v>0.25</v>
      </c>
      <c r="V10" s="38">
        <f t="shared" si="20"/>
        <v>0</v>
      </c>
      <c r="W10" s="44">
        <v>0</v>
      </c>
      <c r="X10" s="44">
        <v>0</v>
      </c>
      <c r="Y10" s="44">
        <v>0</v>
      </c>
      <c r="Z10" s="48">
        <f t="shared" si="4"/>
        <v>0</v>
      </c>
      <c r="AA10" s="41">
        <v>0</v>
      </c>
      <c r="AB10" s="41">
        <v>0</v>
      </c>
      <c r="AC10" s="42">
        <f t="shared" si="5"/>
        <v>0</v>
      </c>
      <c r="AD10" s="47">
        <v>0</v>
      </c>
      <c r="AE10" s="41">
        <v>0</v>
      </c>
      <c r="AF10" s="47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f t="shared" si="6"/>
        <v>0</v>
      </c>
      <c r="BA10" s="41">
        <f t="shared" si="29"/>
        <v>0</v>
      </c>
      <c r="BB10" s="41">
        <v>0</v>
      </c>
      <c r="BC10" s="41">
        <v>0</v>
      </c>
      <c r="BD10" s="41">
        <v>0</v>
      </c>
      <c r="BE10" s="41">
        <f t="shared" si="7"/>
        <v>0</v>
      </c>
      <c r="BF10" s="41">
        <f t="shared" si="8"/>
        <v>0</v>
      </c>
      <c r="BG10" s="41">
        <v>0</v>
      </c>
      <c r="BH10" s="41">
        <v>0</v>
      </c>
      <c r="BI10" s="41">
        <v>0</v>
      </c>
      <c r="BJ10" s="56">
        <f t="shared" si="21"/>
        <v>0.25</v>
      </c>
      <c r="BK10" s="50">
        <f t="shared" si="9"/>
        <v>0</v>
      </c>
      <c r="BL10" s="41">
        <v>0</v>
      </c>
      <c r="BM10" s="41">
        <v>0</v>
      </c>
      <c r="BN10" s="41">
        <v>0</v>
      </c>
      <c r="BO10" s="41">
        <v>0</v>
      </c>
      <c r="BP10" s="56">
        <f t="shared" si="22"/>
        <v>0.25</v>
      </c>
      <c r="BQ10" s="50">
        <f t="shared" si="10"/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57">
        <f t="shared" si="23"/>
        <v>0.25</v>
      </c>
      <c r="BX10" s="53">
        <f t="shared" si="24"/>
        <v>0</v>
      </c>
      <c r="BY10" s="41">
        <v>0</v>
      </c>
      <c r="BZ10" s="41">
        <v>0</v>
      </c>
      <c r="CA10" s="41">
        <v>0</v>
      </c>
      <c r="CB10" s="41">
        <v>0</v>
      </c>
      <c r="CC10" s="57">
        <f t="shared" si="25"/>
        <v>0.25</v>
      </c>
      <c r="CD10" s="50">
        <f t="shared" si="26"/>
        <v>0</v>
      </c>
      <c r="CE10" s="37">
        <v>0</v>
      </c>
      <c r="CF10" s="37">
        <v>0</v>
      </c>
      <c r="CG10" s="58">
        <v>0</v>
      </c>
      <c r="CH10" s="58">
        <v>0</v>
      </c>
      <c r="CI10" s="58">
        <v>0</v>
      </c>
      <c r="CJ10" s="57">
        <f t="shared" si="27"/>
        <v>0.25</v>
      </c>
      <c r="CK10" s="53">
        <f t="shared" si="28"/>
        <v>0</v>
      </c>
    </row>
    <row r="11" spans="1:89" x14ac:dyDescent="0.25">
      <c r="A11" s="35">
        <v>6</v>
      </c>
      <c r="B11" s="36">
        <v>0</v>
      </c>
      <c r="C11" s="37">
        <v>0</v>
      </c>
      <c r="D11" s="38">
        <f t="shared" si="11"/>
        <v>0</v>
      </c>
      <c r="E11" s="37">
        <v>0</v>
      </c>
      <c r="F11" s="39">
        <f t="shared" si="12"/>
        <v>0</v>
      </c>
      <c r="G11" s="55" t="e">
        <f t="shared" si="13"/>
        <v>#DIV/0!</v>
      </c>
      <c r="H11" s="41">
        <v>0</v>
      </c>
      <c r="I11" s="43">
        <f t="shared" si="14"/>
        <v>0</v>
      </c>
      <c r="J11" s="42">
        <f t="shared" si="0"/>
        <v>0</v>
      </c>
      <c r="K11" s="43">
        <f t="shared" si="1"/>
        <v>-1</v>
      </c>
      <c r="L11" s="43">
        <f t="shared" si="2"/>
        <v>0</v>
      </c>
      <c r="M11" s="42">
        <f t="shared" si="15"/>
        <v>0</v>
      </c>
      <c r="N11" s="38">
        <f t="shared" si="16"/>
        <v>0</v>
      </c>
      <c r="O11" s="38">
        <f t="shared" si="17"/>
        <v>0</v>
      </c>
      <c r="P11" s="44">
        <v>0</v>
      </c>
      <c r="Q11" s="38">
        <f t="shared" si="3"/>
        <v>0</v>
      </c>
      <c r="R11" s="43">
        <f t="shared" si="18"/>
        <v>0</v>
      </c>
      <c r="S11" s="41">
        <v>0</v>
      </c>
      <c r="T11" s="41">
        <v>0</v>
      </c>
      <c r="U11" s="56">
        <f t="shared" si="19"/>
        <v>0.25</v>
      </c>
      <c r="V11" s="38">
        <f t="shared" si="20"/>
        <v>0</v>
      </c>
      <c r="W11" s="44">
        <v>0</v>
      </c>
      <c r="X11" s="44">
        <v>0</v>
      </c>
      <c r="Y11" s="44">
        <v>0</v>
      </c>
      <c r="Z11" s="48">
        <f t="shared" si="4"/>
        <v>0</v>
      </c>
      <c r="AA11" s="41">
        <v>0</v>
      </c>
      <c r="AB11" s="41">
        <v>0</v>
      </c>
      <c r="AC11" s="42">
        <f t="shared" si="5"/>
        <v>0</v>
      </c>
      <c r="AD11" s="47">
        <v>0</v>
      </c>
      <c r="AE11" s="41">
        <v>0</v>
      </c>
      <c r="AF11" s="47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f t="shared" si="6"/>
        <v>0</v>
      </c>
      <c r="BA11" s="41">
        <f t="shared" si="29"/>
        <v>0</v>
      </c>
      <c r="BB11" s="41">
        <v>0</v>
      </c>
      <c r="BC11" s="41">
        <v>0</v>
      </c>
      <c r="BD11" s="41">
        <v>0</v>
      </c>
      <c r="BE11" s="41">
        <f t="shared" si="7"/>
        <v>0</v>
      </c>
      <c r="BF11" s="41">
        <f t="shared" si="8"/>
        <v>0</v>
      </c>
      <c r="BG11" s="41">
        <v>0</v>
      </c>
      <c r="BH11" s="41">
        <v>0</v>
      </c>
      <c r="BI11" s="41">
        <v>0</v>
      </c>
      <c r="BJ11" s="56">
        <f t="shared" si="21"/>
        <v>0.25</v>
      </c>
      <c r="BK11" s="50">
        <f t="shared" si="9"/>
        <v>0</v>
      </c>
      <c r="BL11" s="41">
        <v>0</v>
      </c>
      <c r="BM11" s="41">
        <v>0</v>
      </c>
      <c r="BN11" s="41">
        <v>0</v>
      </c>
      <c r="BO11" s="41">
        <v>0</v>
      </c>
      <c r="BP11" s="56">
        <f t="shared" si="22"/>
        <v>0.25</v>
      </c>
      <c r="BQ11" s="50">
        <f t="shared" si="10"/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57">
        <f t="shared" si="23"/>
        <v>0.25</v>
      </c>
      <c r="BX11" s="53">
        <f t="shared" si="24"/>
        <v>0</v>
      </c>
      <c r="BY11" s="41">
        <v>0</v>
      </c>
      <c r="BZ11" s="41">
        <v>0</v>
      </c>
      <c r="CA11" s="41">
        <v>0</v>
      </c>
      <c r="CB11" s="41">
        <v>0</v>
      </c>
      <c r="CC11" s="57">
        <f t="shared" si="25"/>
        <v>0.25</v>
      </c>
      <c r="CD11" s="50">
        <f t="shared" si="26"/>
        <v>0</v>
      </c>
      <c r="CE11" s="37">
        <v>0</v>
      </c>
      <c r="CF11" s="37">
        <v>0</v>
      </c>
      <c r="CG11" s="58">
        <v>0</v>
      </c>
      <c r="CH11" s="58">
        <v>0</v>
      </c>
      <c r="CI11" s="58">
        <v>0</v>
      </c>
      <c r="CJ11" s="57">
        <f t="shared" si="27"/>
        <v>0.25</v>
      </c>
      <c r="CK11" s="53">
        <f t="shared" si="28"/>
        <v>0</v>
      </c>
    </row>
    <row r="12" spans="1:89" x14ac:dyDescent="0.25">
      <c r="A12" s="35">
        <v>7</v>
      </c>
      <c r="B12" s="36">
        <v>0</v>
      </c>
      <c r="C12" s="37">
        <v>0</v>
      </c>
      <c r="D12" s="38">
        <f t="shared" si="11"/>
        <v>0</v>
      </c>
      <c r="E12" s="37">
        <v>0</v>
      </c>
      <c r="F12" s="39">
        <f t="shared" si="12"/>
        <v>0</v>
      </c>
      <c r="G12" s="55" t="e">
        <f t="shared" si="13"/>
        <v>#DIV/0!</v>
      </c>
      <c r="H12" s="41">
        <v>0</v>
      </c>
      <c r="I12" s="43">
        <f t="shared" si="14"/>
        <v>0</v>
      </c>
      <c r="J12" s="42">
        <f t="shared" si="0"/>
        <v>0</v>
      </c>
      <c r="K12" s="43">
        <f t="shared" si="1"/>
        <v>-1</v>
      </c>
      <c r="L12" s="43">
        <f t="shared" si="2"/>
        <v>0</v>
      </c>
      <c r="M12" s="42">
        <f t="shared" si="15"/>
        <v>0</v>
      </c>
      <c r="N12" s="38">
        <f t="shared" si="16"/>
        <v>0</v>
      </c>
      <c r="O12" s="38">
        <f t="shared" si="17"/>
        <v>0</v>
      </c>
      <c r="P12" s="44">
        <v>0</v>
      </c>
      <c r="Q12" s="38">
        <f t="shared" si="3"/>
        <v>0</v>
      </c>
      <c r="R12" s="43">
        <f t="shared" si="18"/>
        <v>0</v>
      </c>
      <c r="S12" s="41">
        <v>0</v>
      </c>
      <c r="T12" s="41">
        <v>0</v>
      </c>
      <c r="U12" s="56">
        <f t="shared" si="19"/>
        <v>0.25</v>
      </c>
      <c r="V12" s="38">
        <f t="shared" si="20"/>
        <v>0</v>
      </c>
      <c r="W12" s="44">
        <v>0</v>
      </c>
      <c r="X12" s="44">
        <v>0</v>
      </c>
      <c r="Y12" s="44">
        <v>0</v>
      </c>
      <c r="Z12" s="48">
        <f t="shared" si="4"/>
        <v>0</v>
      </c>
      <c r="AA12" s="41">
        <v>0</v>
      </c>
      <c r="AB12" s="41">
        <v>0</v>
      </c>
      <c r="AC12" s="42">
        <f t="shared" si="5"/>
        <v>0</v>
      </c>
      <c r="AD12" s="47">
        <v>0</v>
      </c>
      <c r="AE12" s="41">
        <v>0</v>
      </c>
      <c r="AF12" s="47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f t="shared" si="6"/>
        <v>0</v>
      </c>
      <c r="BA12" s="41">
        <f t="shared" si="29"/>
        <v>0</v>
      </c>
      <c r="BB12" s="41">
        <v>0</v>
      </c>
      <c r="BC12" s="41">
        <v>0</v>
      </c>
      <c r="BD12" s="41">
        <v>0</v>
      </c>
      <c r="BE12" s="41">
        <f t="shared" si="7"/>
        <v>0</v>
      </c>
      <c r="BF12" s="41">
        <f t="shared" si="8"/>
        <v>0</v>
      </c>
      <c r="BG12" s="41">
        <v>0</v>
      </c>
      <c r="BH12" s="41">
        <v>0</v>
      </c>
      <c r="BI12" s="41">
        <v>0</v>
      </c>
      <c r="BJ12" s="56">
        <f t="shared" si="21"/>
        <v>0.25</v>
      </c>
      <c r="BK12" s="50">
        <f t="shared" si="9"/>
        <v>0</v>
      </c>
      <c r="BL12" s="41">
        <v>0</v>
      </c>
      <c r="BM12" s="41">
        <v>0</v>
      </c>
      <c r="BN12" s="41">
        <v>0</v>
      </c>
      <c r="BO12" s="41">
        <v>0</v>
      </c>
      <c r="BP12" s="56">
        <f t="shared" si="22"/>
        <v>0.25</v>
      </c>
      <c r="BQ12" s="50">
        <f t="shared" si="10"/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57">
        <f t="shared" si="23"/>
        <v>0.25</v>
      </c>
      <c r="BX12" s="53">
        <f t="shared" si="24"/>
        <v>0</v>
      </c>
      <c r="BY12" s="41">
        <v>0</v>
      </c>
      <c r="BZ12" s="41">
        <v>0</v>
      </c>
      <c r="CA12" s="41">
        <v>0</v>
      </c>
      <c r="CB12" s="41">
        <v>0</v>
      </c>
      <c r="CC12" s="57">
        <f t="shared" si="25"/>
        <v>0.25</v>
      </c>
      <c r="CD12" s="50">
        <f t="shared" si="26"/>
        <v>0</v>
      </c>
      <c r="CE12" s="37">
        <v>0</v>
      </c>
      <c r="CF12" s="37">
        <v>0</v>
      </c>
      <c r="CG12" s="58">
        <v>0</v>
      </c>
      <c r="CH12" s="58">
        <v>0</v>
      </c>
      <c r="CI12" s="58">
        <v>0</v>
      </c>
      <c r="CJ12" s="57">
        <f t="shared" si="27"/>
        <v>0.25</v>
      </c>
      <c r="CK12" s="53">
        <f t="shared" si="28"/>
        <v>0</v>
      </c>
    </row>
    <row r="13" spans="1:89" x14ac:dyDescent="0.25">
      <c r="A13" s="35">
        <v>8</v>
      </c>
      <c r="B13" s="36">
        <v>0</v>
      </c>
      <c r="C13" s="37">
        <v>0</v>
      </c>
      <c r="D13" s="38">
        <f t="shared" si="11"/>
        <v>0</v>
      </c>
      <c r="E13" s="37">
        <v>0</v>
      </c>
      <c r="F13" s="39">
        <f t="shared" si="12"/>
        <v>0</v>
      </c>
      <c r="G13" s="55" t="e">
        <f t="shared" si="13"/>
        <v>#DIV/0!</v>
      </c>
      <c r="H13" s="41">
        <v>0</v>
      </c>
      <c r="I13" s="43">
        <f t="shared" si="14"/>
        <v>0</v>
      </c>
      <c r="J13" s="42">
        <f t="shared" si="0"/>
        <v>0</v>
      </c>
      <c r="K13" s="43">
        <f t="shared" si="1"/>
        <v>-1</v>
      </c>
      <c r="L13" s="43">
        <f t="shared" si="2"/>
        <v>0</v>
      </c>
      <c r="M13" s="42">
        <f t="shared" si="15"/>
        <v>0</v>
      </c>
      <c r="N13" s="38">
        <f t="shared" si="16"/>
        <v>0</v>
      </c>
      <c r="O13" s="38">
        <f t="shared" si="17"/>
        <v>0</v>
      </c>
      <c r="P13" s="44">
        <v>0</v>
      </c>
      <c r="Q13" s="38">
        <f t="shared" si="3"/>
        <v>0</v>
      </c>
      <c r="R13" s="43">
        <f t="shared" si="18"/>
        <v>0</v>
      </c>
      <c r="S13" s="41">
        <v>0</v>
      </c>
      <c r="T13" s="41">
        <v>0</v>
      </c>
      <c r="U13" s="56">
        <f t="shared" si="19"/>
        <v>0.25</v>
      </c>
      <c r="V13" s="38">
        <f t="shared" si="20"/>
        <v>0</v>
      </c>
      <c r="W13" s="44">
        <v>0</v>
      </c>
      <c r="X13" s="44">
        <v>0</v>
      </c>
      <c r="Y13" s="44">
        <v>0</v>
      </c>
      <c r="Z13" s="48">
        <f t="shared" si="4"/>
        <v>0</v>
      </c>
      <c r="AA13" s="41">
        <v>0</v>
      </c>
      <c r="AB13" s="41">
        <v>0</v>
      </c>
      <c r="AC13" s="42">
        <f t="shared" si="5"/>
        <v>0</v>
      </c>
      <c r="AD13" s="47">
        <v>0</v>
      </c>
      <c r="AE13" s="41">
        <v>0</v>
      </c>
      <c r="AF13" s="47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f t="shared" si="6"/>
        <v>0</v>
      </c>
      <c r="BA13" s="41">
        <f t="shared" si="29"/>
        <v>0</v>
      </c>
      <c r="BB13" s="41">
        <v>0</v>
      </c>
      <c r="BC13" s="41">
        <v>0</v>
      </c>
      <c r="BD13" s="41">
        <v>0</v>
      </c>
      <c r="BE13" s="41">
        <f t="shared" si="7"/>
        <v>0</v>
      </c>
      <c r="BF13" s="41">
        <f t="shared" si="8"/>
        <v>0</v>
      </c>
      <c r="BG13" s="41">
        <v>0</v>
      </c>
      <c r="BH13" s="41">
        <v>0</v>
      </c>
      <c r="BI13" s="41">
        <v>0</v>
      </c>
      <c r="BJ13" s="56">
        <f t="shared" si="21"/>
        <v>0.25</v>
      </c>
      <c r="BK13" s="50">
        <f t="shared" si="9"/>
        <v>0</v>
      </c>
      <c r="BL13" s="41">
        <v>0</v>
      </c>
      <c r="BM13" s="41">
        <v>0</v>
      </c>
      <c r="BN13" s="41">
        <v>0</v>
      </c>
      <c r="BO13" s="41">
        <v>0</v>
      </c>
      <c r="BP13" s="56">
        <f t="shared" si="22"/>
        <v>0.25</v>
      </c>
      <c r="BQ13" s="50">
        <f t="shared" si="10"/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57">
        <f t="shared" si="23"/>
        <v>0.25</v>
      </c>
      <c r="BX13" s="53">
        <f t="shared" si="24"/>
        <v>0</v>
      </c>
      <c r="BY13" s="41">
        <v>0</v>
      </c>
      <c r="BZ13" s="41">
        <v>0</v>
      </c>
      <c r="CA13" s="41">
        <v>0</v>
      </c>
      <c r="CB13" s="41">
        <v>0</v>
      </c>
      <c r="CC13" s="57">
        <f t="shared" si="25"/>
        <v>0.25</v>
      </c>
      <c r="CD13" s="50">
        <f t="shared" si="26"/>
        <v>0</v>
      </c>
      <c r="CE13" s="37">
        <v>0</v>
      </c>
      <c r="CF13" s="37">
        <v>0</v>
      </c>
      <c r="CG13" s="58">
        <v>0</v>
      </c>
      <c r="CH13" s="58">
        <v>0</v>
      </c>
      <c r="CI13" s="58">
        <v>0</v>
      </c>
      <c r="CJ13" s="57">
        <f t="shared" si="27"/>
        <v>0.25</v>
      </c>
      <c r="CK13" s="53">
        <f t="shared" si="28"/>
        <v>0</v>
      </c>
    </row>
    <row r="14" spans="1:89" x14ac:dyDescent="0.25">
      <c r="A14" s="35">
        <v>9</v>
      </c>
      <c r="B14" s="36">
        <v>0</v>
      </c>
      <c r="C14" s="37">
        <v>0</v>
      </c>
      <c r="D14" s="38">
        <f t="shared" si="11"/>
        <v>0</v>
      </c>
      <c r="E14" s="37">
        <v>0</v>
      </c>
      <c r="F14" s="39">
        <f t="shared" si="12"/>
        <v>0</v>
      </c>
      <c r="G14" s="55" t="e">
        <f t="shared" si="13"/>
        <v>#DIV/0!</v>
      </c>
      <c r="H14" s="41">
        <v>0</v>
      </c>
      <c r="I14" s="43">
        <f t="shared" si="14"/>
        <v>0</v>
      </c>
      <c r="J14" s="42">
        <f t="shared" si="0"/>
        <v>0</v>
      </c>
      <c r="K14" s="43">
        <f t="shared" si="1"/>
        <v>-1</v>
      </c>
      <c r="L14" s="43">
        <f t="shared" si="2"/>
        <v>0</v>
      </c>
      <c r="M14" s="42">
        <f t="shared" si="15"/>
        <v>0</v>
      </c>
      <c r="N14" s="38">
        <f t="shared" si="16"/>
        <v>0</v>
      </c>
      <c r="O14" s="38">
        <f t="shared" si="17"/>
        <v>0</v>
      </c>
      <c r="P14" s="44">
        <v>0</v>
      </c>
      <c r="Q14" s="38">
        <f t="shared" si="3"/>
        <v>0</v>
      </c>
      <c r="R14" s="43">
        <f t="shared" si="18"/>
        <v>0</v>
      </c>
      <c r="S14" s="41">
        <v>0</v>
      </c>
      <c r="T14" s="41">
        <v>0</v>
      </c>
      <c r="U14" s="56">
        <f t="shared" si="19"/>
        <v>0.25</v>
      </c>
      <c r="V14" s="38">
        <f t="shared" si="20"/>
        <v>0</v>
      </c>
      <c r="W14" s="44">
        <v>0</v>
      </c>
      <c r="X14" s="44">
        <v>0</v>
      </c>
      <c r="Y14" s="44">
        <v>0</v>
      </c>
      <c r="Z14" s="48">
        <f>(S15+T14)*D14</f>
        <v>0</v>
      </c>
      <c r="AA14" s="41">
        <v>0</v>
      </c>
      <c r="AB14" s="41">
        <v>0</v>
      </c>
      <c r="AC14" s="42">
        <f t="shared" si="5"/>
        <v>0</v>
      </c>
      <c r="AD14" s="47">
        <v>0</v>
      </c>
      <c r="AE14" s="41">
        <v>0</v>
      </c>
      <c r="AF14" s="47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f t="shared" si="6"/>
        <v>0</v>
      </c>
      <c r="BA14" s="41">
        <f t="shared" si="29"/>
        <v>0</v>
      </c>
      <c r="BB14" s="41">
        <v>0</v>
      </c>
      <c r="BC14" s="41">
        <v>0</v>
      </c>
      <c r="BD14" s="41">
        <v>0</v>
      </c>
      <c r="BE14" s="41">
        <f t="shared" si="7"/>
        <v>0</v>
      </c>
      <c r="BF14" s="41">
        <f t="shared" si="8"/>
        <v>0</v>
      </c>
      <c r="BG14" s="41">
        <v>0</v>
      </c>
      <c r="BH14" s="41">
        <v>0</v>
      </c>
      <c r="BI14" s="41">
        <v>0</v>
      </c>
      <c r="BJ14" s="56">
        <f t="shared" si="21"/>
        <v>0.25</v>
      </c>
      <c r="BK14" s="50">
        <f t="shared" si="9"/>
        <v>0</v>
      </c>
      <c r="BL14" s="41">
        <v>0</v>
      </c>
      <c r="BM14" s="41">
        <v>0</v>
      </c>
      <c r="BN14" s="41">
        <v>0</v>
      </c>
      <c r="BO14" s="41">
        <v>0</v>
      </c>
      <c r="BP14" s="56">
        <f t="shared" si="22"/>
        <v>0.25</v>
      </c>
      <c r="BQ14" s="50">
        <f t="shared" si="10"/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57">
        <f t="shared" si="23"/>
        <v>0.25</v>
      </c>
      <c r="BX14" s="53">
        <f t="shared" si="24"/>
        <v>0</v>
      </c>
      <c r="BY14" s="41">
        <v>0</v>
      </c>
      <c r="BZ14" s="41">
        <v>0</v>
      </c>
      <c r="CA14" s="41">
        <v>0</v>
      </c>
      <c r="CB14" s="41">
        <v>0</v>
      </c>
      <c r="CC14" s="57">
        <f t="shared" si="25"/>
        <v>0.25</v>
      </c>
      <c r="CD14" s="50">
        <f t="shared" si="26"/>
        <v>0</v>
      </c>
      <c r="CE14" s="37">
        <v>0</v>
      </c>
      <c r="CF14" s="37">
        <v>0</v>
      </c>
      <c r="CG14" s="58">
        <v>0</v>
      </c>
      <c r="CH14" s="58">
        <v>0</v>
      </c>
      <c r="CI14" s="58">
        <v>0</v>
      </c>
      <c r="CJ14" s="57">
        <f t="shared" si="27"/>
        <v>0.25</v>
      </c>
      <c r="CK14" s="53">
        <f t="shared" si="28"/>
        <v>0</v>
      </c>
    </row>
    <row r="15" spans="1:89" x14ac:dyDescent="0.25">
      <c r="A15" s="35">
        <v>10</v>
      </c>
      <c r="B15" s="36">
        <v>0</v>
      </c>
      <c r="C15" s="37">
        <v>0</v>
      </c>
      <c r="D15" s="38">
        <f t="shared" si="11"/>
        <v>0</v>
      </c>
      <c r="E15" s="37">
        <v>0</v>
      </c>
      <c r="F15" s="39">
        <f t="shared" si="12"/>
        <v>0</v>
      </c>
      <c r="G15" s="55" t="e">
        <f t="shared" si="13"/>
        <v>#DIV/0!</v>
      </c>
      <c r="H15" s="41">
        <v>0</v>
      </c>
      <c r="I15" s="43">
        <f t="shared" si="14"/>
        <v>0</v>
      </c>
      <c r="J15" s="42">
        <f t="shared" si="0"/>
        <v>0</v>
      </c>
      <c r="K15" s="43">
        <f t="shared" si="1"/>
        <v>-1</v>
      </c>
      <c r="L15" s="43">
        <f t="shared" si="2"/>
        <v>0</v>
      </c>
      <c r="M15" s="42">
        <f t="shared" si="15"/>
        <v>0</v>
      </c>
      <c r="N15" s="38">
        <f t="shared" si="16"/>
        <v>0</v>
      </c>
      <c r="O15" s="38">
        <f t="shared" si="17"/>
        <v>0</v>
      </c>
      <c r="P15" s="44">
        <v>0</v>
      </c>
      <c r="Q15" s="38">
        <f t="shared" si="3"/>
        <v>0</v>
      </c>
      <c r="R15" s="43">
        <f t="shared" si="18"/>
        <v>0</v>
      </c>
      <c r="S15" s="41">
        <v>0</v>
      </c>
      <c r="T15" s="41">
        <v>0</v>
      </c>
      <c r="U15" s="56">
        <f t="shared" si="19"/>
        <v>0.25</v>
      </c>
      <c r="V15" s="38">
        <f t="shared" si="20"/>
        <v>0</v>
      </c>
      <c r="W15" s="44">
        <v>0</v>
      </c>
      <c r="X15" s="44">
        <v>0</v>
      </c>
      <c r="Y15" s="44">
        <v>0</v>
      </c>
      <c r="Z15" s="48">
        <f>(S17+T15)*D15</f>
        <v>0</v>
      </c>
      <c r="AA15" s="41">
        <v>0</v>
      </c>
      <c r="AB15" s="41">
        <v>0</v>
      </c>
      <c r="AC15" s="42">
        <f t="shared" si="5"/>
        <v>0</v>
      </c>
      <c r="AD15" s="47">
        <v>0</v>
      </c>
      <c r="AE15" s="41">
        <v>0</v>
      </c>
      <c r="AF15" s="47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f t="shared" si="6"/>
        <v>0</v>
      </c>
      <c r="BA15" s="41">
        <f t="shared" si="29"/>
        <v>0</v>
      </c>
      <c r="BB15" s="41">
        <v>0</v>
      </c>
      <c r="BC15" s="41">
        <v>0</v>
      </c>
      <c r="BD15" s="41">
        <v>0</v>
      </c>
      <c r="BE15" s="41">
        <f t="shared" si="7"/>
        <v>0</v>
      </c>
      <c r="BF15" s="41">
        <f t="shared" si="8"/>
        <v>0</v>
      </c>
      <c r="BG15" s="41">
        <v>0</v>
      </c>
      <c r="BH15" s="41">
        <v>0</v>
      </c>
      <c r="BI15" s="41">
        <v>0</v>
      </c>
      <c r="BJ15" s="56">
        <f t="shared" si="21"/>
        <v>0.25</v>
      </c>
      <c r="BK15" s="50">
        <f t="shared" si="9"/>
        <v>0</v>
      </c>
      <c r="BL15" s="41">
        <v>0</v>
      </c>
      <c r="BM15" s="41">
        <v>0</v>
      </c>
      <c r="BN15" s="41">
        <v>0</v>
      </c>
      <c r="BO15" s="41">
        <v>0</v>
      </c>
      <c r="BP15" s="56">
        <f t="shared" si="22"/>
        <v>0.25</v>
      </c>
      <c r="BQ15" s="50">
        <f t="shared" si="10"/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57">
        <f t="shared" si="23"/>
        <v>0.25</v>
      </c>
      <c r="BX15" s="53">
        <f t="shared" si="24"/>
        <v>0</v>
      </c>
      <c r="BY15" s="41">
        <v>0</v>
      </c>
      <c r="BZ15" s="41">
        <v>0</v>
      </c>
      <c r="CA15" s="41">
        <v>0</v>
      </c>
      <c r="CB15" s="41">
        <v>0</v>
      </c>
      <c r="CC15" s="57">
        <f t="shared" si="25"/>
        <v>0.25</v>
      </c>
      <c r="CD15" s="50">
        <f t="shared" si="26"/>
        <v>0</v>
      </c>
      <c r="CE15" s="37">
        <v>0</v>
      </c>
      <c r="CF15" s="37">
        <v>0</v>
      </c>
      <c r="CG15" s="58">
        <v>0</v>
      </c>
      <c r="CH15" s="58">
        <v>0</v>
      </c>
      <c r="CI15" s="58">
        <v>0</v>
      </c>
      <c r="CJ15" s="57">
        <f t="shared" si="27"/>
        <v>0.25</v>
      </c>
      <c r="CK15" s="53">
        <f t="shared" si="28"/>
        <v>0</v>
      </c>
    </row>
    <row r="16" spans="1:89" x14ac:dyDescent="0.25">
      <c r="A16" s="35">
        <v>11</v>
      </c>
      <c r="B16" s="36">
        <v>0</v>
      </c>
      <c r="C16" s="37">
        <v>0</v>
      </c>
      <c r="D16" s="38">
        <f t="shared" si="11"/>
        <v>0</v>
      </c>
      <c r="E16" s="37">
        <v>0</v>
      </c>
      <c r="F16" s="39">
        <f t="shared" si="12"/>
        <v>0</v>
      </c>
      <c r="G16" s="55" t="e">
        <f t="shared" si="13"/>
        <v>#DIV/0!</v>
      </c>
      <c r="H16" s="41">
        <v>0</v>
      </c>
      <c r="I16" s="43">
        <f t="shared" si="14"/>
        <v>0</v>
      </c>
      <c r="J16" s="42">
        <f t="shared" si="0"/>
        <v>0</v>
      </c>
      <c r="K16" s="43">
        <f t="shared" si="1"/>
        <v>-1</v>
      </c>
      <c r="L16" s="43">
        <f t="shared" si="2"/>
        <v>0</v>
      </c>
      <c r="M16" s="42">
        <f t="shared" si="15"/>
        <v>0</v>
      </c>
      <c r="N16" s="38">
        <f t="shared" si="16"/>
        <v>0</v>
      </c>
      <c r="O16" s="38">
        <f t="shared" si="17"/>
        <v>0</v>
      </c>
      <c r="P16" s="44">
        <v>0</v>
      </c>
      <c r="Q16" s="38">
        <f t="shared" si="3"/>
        <v>0</v>
      </c>
      <c r="R16" s="43">
        <f t="shared" si="18"/>
        <v>0</v>
      </c>
      <c r="S16" s="41">
        <v>0</v>
      </c>
      <c r="T16" s="41">
        <v>0</v>
      </c>
      <c r="U16" s="56">
        <f t="shared" si="19"/>
        <v>0.25</v>
      </c>
      <c r="V16" s="38">
        <f t="shared" si="20"/>
        <v>0</v>
      </c>
      <c r="W16" s="44">
        <v>0</v>
      </c>
      <c r="X16" s="44">
        <v>0</v>
      </c>
      <c r="Y16" s="44">
        <v>0</v>
      </c>
      <c r="Z16" s="48">
        <f>(S19+T16)*D16</f>
        <v>0</v>
      </c>
      <c r="AA16" s="41">
        <v>0</v>
      </c>
      <c r="AB16" s="41">
        <v>0</v>
      </c>
      <c r="AC16" s="42">
        <f t="shared" si="5"/>
        <v>0</v>
      </c>
      <c r="AD16" s="47">
        <v>0</v>
      </c>
      <c r="AE16" s="41">
        <v>0</v>
      </c>
      <c r="AF16" s="47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f t="shared" si="6"/>
        <v>0</v>
      </c>
      <c r="BA16" s="41">
        <f t="shared" si="29"/>
        <v>0</v>
      </c>
      <c r="BB16" s="41">
        <v>0</v>
      </c>
      <c r="BC16" s="41">
        <v>0</v>
      </c>
      <c r="BD16" s="41">
        <v>0</v>
      </c>
      <c r="BE16" s="41">
        <f t="shared" si="7"/>
        <v>0</v>
      </c>
      <c r="BF16" s="41">
        <f t="shared" si="8"/>
        <v>0</v>
      </c>
      <c r="BG16" s="41">
        <v>0</v>
      </c>
      <c r="BH16" s="41">
        <v>0</v>
      </c>
      <c r="BI16" s="41">
        <v>0</v>
      </c>
      <c r="BJ16" s="56">
        <f t="shared" si="21"/>
        <v>0.25</v>
      </c>
      <c r="BK16" s="50">
        <f t="shared" si="9"/>
        <v>0</v>
      </c>
      <c r="BL16" s="41">
        <v>0</v>
      </c>
      <c r="BM16" s="41">
        <v>0</v>
      </c>
      <c r="BN16" s="41">
        <v>0</v>
      </c>
      <c r="BO16" s="41">
        <v>0</v>
      </c>
      <c r="BP16" s="56">
        <f t="shared" si="22"/>
        <v>0.25</v>
      </c>
      <c r="BQ16" s="50">
        <f t="shared" si="10"/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57">
        <f t="shared" si="23"/>
        <v>0.25</v>
      </c>
      <c r="BX16" s="53">
        <f t="shared" si="24"/>
        <v>0</v>
      </c>
      <c r="BY16" s="41">
        <v>0</v>
      </c>
      <c r="BZ16" s="41">
        <v>0</v>
      </c>
      <c r="CA16" s="41">
        <v>0</v>
      </c>
      <c r="CB16" s="41">
        <v>0</v>
      </c>
      <c r="CC16" s="57">
        <f t="shared" si="25"/>
        <v>0.25</v>
      </c>
      <c r="CD16" s="50">
        <f t="shared" si="26"/>
        <v>0</v>
      </c>
      <c r="CE16" s="37">
        <v>0</v>
      </c>
      <c r="CF16" s="37">
        <v>0</v>
      </c>
      <c r="CG16" s="58">
        <v>0</v>
      </c>
      <c r="CH16" s="58">
        <v>0</v>
      </c>
      <c r="CI16" s="58">
        <v>0</v>
      </c>
      <c r="CJ16" s="57">
        <f t="shared" si="27"/>
        <v>0.25</v>
      </c>
      <c r="CK16" s="53">
        <f t="shared" si="28"/>
        <v>0</v>
      </c>
    </row>
    <row r="17" spans="1:89" x14ac:dyDescent="0.25">
      <c r="A17" s="35">
        <v>12</v>
      </c>
      <c r="B17" s="36">
        <v>0</v>
      </c>
      <c r="C17" s="37">
        <v>0</v>
      </c>
      <c r="D17" s="38">
        <f t="shared" si="11"/>
        <v>0</v>
      </c>
      <c r="E17" s="37">
        <v>0</v>
      </c>
      <c r="F17" s="39">
        <f t="shared" si="12"/>
        <v>0</v>
      </c>
      <c r="G17" s="55" t="e">
        <f t="shared" si="13"/>
        <v>#DIV/0!</v>
      </c>
      <c r="H17" s="41">
        <v>0</v>
      </c>
      <c r="I17" s="43">
        <f t="shared" si="14"/>
        <v>0</v>
      </c>
      <c r="J17" s="42">
        <f t="shared" si="0"/>
        <v>0</v>
      </c>
      <c r="K17" s="43">
        <f t="shared" si="1"/>
        <v>-1</v>
      </c>
      <c r="L17" s="43">
        <f t="shared" si="2"/>
        <v>0</v>
      </c>
      <c r="M17" s="42">
        <f t="shared" si="15"/>
        <v>0</v>
      </c>
      <c r="N17" s="38">
        <f t="shared" si="16"/>
        <v>0</v>
      </c>
      <c r="O17" s="38">
        <f t="shared" si="17"/>
        <v>0</v>
      </c>
      <c r="P17" s="44">
        <v>0</v>
      </c>
      <c r="Q17" s="38">
        <v>0</v>
      </c>
      <c r="R17" s="43">
        <f t="shared" si="18"/>
        <v>0</v>
      </c>
      <c r="S17" s="41">
        <v>0</v>
      </c>
      <c r="T17" s="41">
        <v>0</v>
      </c>
      <c r="U17" s="56">
        <f t="shared" si="19"/>
        <v>0.25</v>
      </c>
      <c r="V17" s="38">
        <f t="shared" si="20"/>
        <v>0</v>
      </c>
      <c r="W17" s="44">
        <v>0</v>
      </c>
      <c r="X17" s="44">
        <v>0</v>
      </c>
      <c r="Y17" s="44">
        <v>0</v>
      </c>
      <c r="Z17" s="48">
        <f>(S20+T17)*D17</f>
        <v>0</v>
      </c>
      <c r="AA17" s="41">
        <v>0</v>
      </c>
      <c r="AB17" s="41">
        <v>0</v>
      </c>
      <c r="AC17" s="42">
        <f t="shared" si="5"/>
        <v>0</v>
      </c>
      <c r="AD17" s="47">
        <v>0</v>
      </c>
      <c r="AE17" s="41">
        <v>0</v>
      </c>
      <c r="AF17" s="47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f t="shared" si="6"/>
        <v>0</v>
      </c>
      <c r="BA17" s="41">
        <f t="shared" si="29"/>
        <v>0</v>
      </c>
      <c r="BB17" s="41">
        <v>0</v>
      </c>
      <c r="BC17" s="41">
        <v>0</v>
      </c>
      <c r="BD17" s="41">
        <v>0</v>
      </c>
      <c r="BE17" s="41">
        <f t="shared" si="7"/>
        <v>0</v>
      </c>
      <c r="BF17" s="41">
        <f t="shared" si="8"/>
        <v>0</v>
      </c>
      <c r="BG17" s="41">
        <v>0</v>
      </c>
      <c r="BH17" s="41">
        <v>0</v>
      </c>
      <c r="BI17" s="41">
        <v>0</v>
      </c>
      <c r="BJ17" s="56">
        <f t="shared" si="21"/>
        <v>0.25</v>
      </c>
      <c r="BK17" s="50">
        <f t="shared" si="9"/>
        <v>0</v>
      </c>
      <c r="BL17" s="41">
        <v>0</v>
      </c>
      <c r="BM17" s="41">
        <v>0</v>
      </c>
      <c r="BN17" s="41">
        <v>0</v>
      </c>
      <c r="BO17" s="41">
        <v>0</v>
      </c>
      <c r="BP17" s="56">
        <f t="shared" si="22"/>
        <v>0.25</v>
      </c>
      <c r="BQ17" s="50">
        <f t="shared" si="10"/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57">
        <f t="shared" si="23"/>
        <v>0.25</v>
      </c>
      <c r="BX17" s="53">
        <f t="shared" si="24"/>
        <v>0</v>
      </c>
      <c r="BY17" s="41">
        <v>0</v>
      </c>
      <c r="BZ17" s="41">
        <v>0</v>
      </c>
      <c r="CA17" s="41">
        <v>0</v>
      </c>
      <c r="CB17" s="41">
        <v>0</v>
      </c>
      <c r="CC17" s="57">
        <f t="shared" si="25"/>
        <v>0.25</v>
      </c>
      <c r="CD17" s="50">
        <f t="shared" si="26"/>
        <v>0</v>
      </c>
      <c r="CE17" s="37">
        <v>0</v>
      </c>
      <c r="CF17" s="37">
        <v>0</v>
      </c>
      <c r="CG17" s="58">
        <v>0</v>
      </c>
      <c r="CH17" s="58">
        <v>0</v>
      </c>
      <c r="CI17" s="58">
        <v>0</v>
      </c>
      <c r="CJ17" s="57">
        <f t="shared" si="27"/>
        <v>0.25</v>
      </c>
      <c r="CK17" s="53">
        <f t="shared" si="28"/>
        <v>0</v>
      </c>
    </row>
    <row r="18" spans="1:89" x14ac:dyDescent="0.25">
      <c r="A18" s="35">
        <v>13</v>
      </c>
      <c r="B18" s="36">
        <v>0</v>
      </c>
      <c r="C18" s="37">
        <v>0</v>
      </c>
      <c r="D18" s="38">
        <f t="shared" si="11"/>
        <v>0</v>
      </c>
      <c r="E18" s="37">
        <v>0</v>
      </c>
      <c r="F18" s="39">
        <f t="shared" si="12"/>
        <v>0</v>
      </c>
      <c r="G18" s="55" t="e">
        <f t="shared" si="13"/>
        <v>#DIV/0!</v>
      </c>
      <c r="H18" s="41">
        <v>0</v>
      </c>
      <c r="I18" s="43">
        <f t="shared" si="14"/>
        <v>0</v>
      </c>
      <c r="J18" s="42">
        <f t="shared" si="0"/>
        <v>0</v>
      </c>
      <c r="K18" s="43">
        <f t="shared" si="1"/>
        <v>-1</v>
      </c>
      <c r="L18" s="43">
        <f t="shared" si="2"/>
        <v>0</v>
      </c>
      <c r="M18" s="42">
        <f t="shared" si="15"/>
        <v>0</v>
      </c>
      <c r="N18" s="38">
        <f t="shared" si="16"/>
        <v>0</v>
      </c>
      <c r="O18" s="38">
        <f t="shared" si="17"/>
        <v>0</v>
      </c>
      <c r="P18" s="44">
        <v>0</v>
      </c>
      <c r="Q18" s="38">
        <v>0</v>
      </c>
      <c r="R18" s="43">
        <f t="shared" si="18"/>
        <v>0</v>
      </c>
      <c r="S18" s="41">
        <v>0</v>
      </c>
      <c r="T18" s="41">
        <v>0</v>
      </c>
      <c r="U18" s="56">
        <f t="shared" si="19"/>
        <v>0.25</v>
      </c>
      <c r="V18" s="38">
        <f t="shared" si="20"/>
        <v>0</v>
      </c>
      <c r="W18" s="44">
        <v>0</v>
      </c>
      <c r="X18" s="44">
        <v>0</v>
      </c>
      <c r="Y18" s="44">
        <v>0</v>
      </c>
      <c r="Z18" s="48">
        <f>(S21+T18)*D18</f>
        <v>0</v>
      </c>
      <c r="AA18" s="41">
        <v>0</v>
      </c>
      <c r="AB18" s="41">
        <v>0</v>
      </c>
      <c r="AC18" s="42">
        <f t="shared" si="5"/>
        <v>0</v>
      </c>
      <c r="AD18" s="47">
        <v>0</v>
      </c>
      <c r="AE18" s="41">
        <v>0</v>
      </c>
      <c r="AF18" s="47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f t="shared" si="6"/>
        <v>0</v>
      </c>
      <c r="BA18" s="41">
        <f t="shared" si="29"/>
        <v>0</v>
      </c>
      <c r="BB18" s="41">
        <v>0</v>
      </c>
      <c r="BC18" s="41">
        <v>0</v>
      </c>
      <c r="BD18" s="41">
        <v>0</v>
      </c>
      <c r="BE18" s="41">
        <f t="shared" si="7"/>
        <v>0</v>
      </c>
      <c r="BF18" s="41">
        <f t="shared" si="8"/>
        <v>0</v>
      </c>
      <c r="BG18" s="41">
        <v>0</v>
      </c>
      <c r="BH18" s="41">
        <v>0</v>
      </c>
      <c r="BI18" s="41">
        <v>0</v>
      </c>
      <c r="BJ18" s="56">
        <f t="shared" si="21"/>
        <v>0.25</v>
      </c>
      <c r="BK18" s="50">
        <f t="shared" si="9"/>
        <v>0</v>
      </c>
      <c r="BL18" s="41">
        <v>0</v>
      </c>
      <c r="BM18" s="41">
        <v>0</v>
      </c>
      <c r="BN18" s="41">
        <v>0</v>
      </c>
      <c r="BO18" s="41">
        <v>0</v>
      </c>
      <c r="BP18" s="56">
        <f t="shared" si="22"/>
        <v>0.25</v>
      </c>
      <c r="BQ18" s="50">
        <f t="shared" si="10"/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57">
        <f t="shared" si="23"/>
        <v>0.25</v>
      </c>
      <c r="BX18" s="53">
        <f t="shared" si="24"/>
        <v>0</v>
      </c>
      <c r="BY18" s="41">
        <v>0</v>
      </c>
      <c r="BZ18" s="41">
        <v>0</v>
      </c>
      <c r="CA18" s="41">
        <v>0</v>
      </c>
      <c r="CB18" s="41">
        <v>0</v>
      </c>
      <c r="CC18" s="57">
        <f t="shared" si="25"/>
        <v>0.25</v>
      </c>
      <c r="CD18" s="50">
        <f t="shared" si="26"/>
        <v>0</v>
      </c>
      <c r="CE18" s="37">
        <v>0</v>
      </c>
      <c r="CF18" s="37">
        <v>0</v>
      </c>
      <c r="CG18" s="58">
        <v>0</v>
      </c>
      <c r="CH18" s="58">
        <v>0</v>
      </c>
      <c r="CI18" s="58">
        <v>0</v>
      </c>
      <c r="CJ18" s="57">
        <f t="shared" si="27"/>
        <v>0.25</v>
      </c>
      <c r="CK18" s="53">
        <f t="shared" si="28"/>
        <v>0</v>
      </c>
    </row>
    <row r="19" spans="1:89" x14ac:dyDescent="0.25">
      <c r="A19" s="35">
        <v>14</v>
      </c>
      <c r="B19" s="36">
        <v>0</v>
      </c>
      <c r="C19" s="37">
        <v>0</v>
      </c>
      <c r="D19" s="38">
        <f t="shared" si="11"/>
        <v>0</v>
      </c>
      <c r="E19" s="37">
        <v>0</v>
      </c>
      <c r="F19" s="39">
        <f t="shared" si="12"/>
        <v>0</v>
      </c>
      <c r="G19" s="55" t="e">
        <f t="shared" si="13"/>
        <v>#DIV/0!</v>
      </c>
      <c r="H19" s="41">
        <v>0</v>
      </c>
      <c r="I19" s="43">
        <f t="shared" si="14"/>
        <v>0</v>
      </c>
      <c r="J19" s="42">
        <f t="shared" si="0"/>
        <v>0</v>
      </c>
      <c r="K19" s="43">
        <f t="shared" si="1"/>
        <v>-1</v>
      </c>
      <c r="L19" s="43">
        <f t="shared" si="2"/>
        <v>0</v>
      </c>
      <c r="M19" s="42">
        <f t="shared" si="15"/>
        <v>0</v>
      </c>
      <c r="N19" s="38">
        <f t="shared" si="16"/>
        <v>0</v>
      </c>
      <c r="O19" s="38">
        <f t="shared" si="17"/>
        <v>0</v>
      </c>
      <c r="P19" s="44">
        <v>0</v>
      </c>
      <c r="Q19" s="38">
        <v>0</v>
      </c>
      <c r="R19" s="43">
        <f t="shared" si="18"/>
        <v>0</v>
      </c>
      <c r="S19" s="41">
        <v>0</v>
      </c>
      <c r="T19" s="41">
        <v>0</v>
      </c>
      <c r="U19" s="56">
        <f t="shared" si="19"/>
        <v>0.25</v>
      </c>
      <c r="V19" s="38">
        <f t="shared" si="20"/>
        <v>0</v>
      </c>
      <c r="W19" s="44">
        <v>0</v>
      </c>
      <c r="X19" s="44">
        <v>0</v>
      </c>
      <c r="Y19" s="44">
        <v>0</v>
      </c>
      <c r="Z19" s="48">
        <f>(S22+T19)*D19</f>
        <v>0</v>
      </c>
      <c r="AA19" s="41">
        <v>0</v>
      </c>
      <c r="AB19" s="41">
        <v>0</v>
      </c>
      <c r="AC19" s="42">
        <f t="shared" si="5"/>
        <v>0</v>
      </c>
      <c r="AD19" s="47">
        <v>0</v>
      </c>
      <c r="AE19" s="41">
        <v>0</v>
      </c>
      <c r="AF19" s="47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f t="shared" si="6"/>
        <v>0</v>
      </c>
      <c r="BA19" s="41">
        <f t="shared" si="29"/>
        <v>0</v>
      </c>
      <c r="BB19" s="41">
        <v>0</v>
      </c>
      <c r="BC19" s="41">
        <v>0</v>
      </c>
      <c r="BD19" s="41">
        <v>0</v>
      </c>
      <c r="BE19" s="41">
        <f t="shared" si="7"/>
        <v>0</v>
      </c>
      <c r="BF19" s="41">
        <f t="shared" si="8"/>
        <v>0</v>
      </c>
      <c r="BG19" s="41">
        <v>0</v>
      </c>
      <c r="BH19" s="41">
        <v>0</v>
      </c>
      <c r="BI19" s="41">
        <v>0</v>
      </c>
      <c r="BJ19" s="56">
        <f t="shared" si="21"/>
        <v>0.25</v>
      </c>
      <c r="BK19" s="50">
        <f t="shared" si="9"/>
        <v>0</v>
      </c>
      <c r="BL19" s="41">
        <v>0</v>
      </c>
      <c r="BM19" s="41">
        <v>0</v>
      </c>
      <c r="BN19" s="41">
        <v>0</v>
      </c>
      <c r="BO19" s="41">
        <v>0</v>
      </c>
      <c r="BP19" s="56">
        <f t="shared" si="22"/>
        <v>0.25</v>
      </c>
      <c r="BQ19" s="50">
        <f t="shared" si="10"/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57">
        <f t="shared" si="23"/>
        <v>0.25</v>
      </c>
      <c r="BX19" s="53">
        <f t="shared" si="24"/>
        <v>0</v>
      </c>
      <c r="BY19" s="41">
        <v>0</v>
      </c>
      <c r="BZ19" s="41">
        <v>0</v>
      </c>
      <c r="CA19" s="41">
        <v>0</v>
      </c>
      <c r="CB19" s="41">
        <v>0</v>
      </c>
      <c r="CC19" s="57">
        <f t="shared" si="25"/>
        <v>0.25</v>
      </c>
      <c r="CD19" s="50">
        <f t="shared" si="26"/>
        <v>0</v>
      </c>
      <c r="CE19" s="37">
        <v>0</v>
      </c>
      <c r="CF19" s="37">
        <v>0</v>
      </c>
      <c r="CG19" s="58">
        <v>0</v>
      </c>
      <c r="CH19" s="58">
        <v>0</v>
      </c>
      <c r="CI19" s="58">
        <v>0</v>
      </c>
      <c r="CJ19" s="57">
        <f t="shared" si="27"/>
        <v>0.25</v>
      </c>
      <c r="CK19" s="53">
        <f t="shared" si="28"/>
        <v>0</v>
      </c>
    </row>
    <row r="20" spans="1:89" x14ac:dyDescent="0.25">
      <c r="A20" s="35">
        <v>15</v>
      </c>
      <c r="B20" s="36">
        <v>0</v>
      </c>
      <c r="C20" s="37">
        <v>0</v>
      </c>
      <c r="D20" s="38">
        <f t="shared" si="11"/>
        <v>0</v>
      </c>
      <c r="E20" s="37">
        <v>0</v>
      </c>
      <c r="F20" s="39">
        <f t="shared" si="12"/>
        <v>0</v>
      </c>
      <c r="G20" s="55" t="e">
        <f t="shared" si="13"/>
        <v>#DIV/0!</v>
      </c>
      <c r="H20" s="41">
        <v>0</v>
      </c>
      <c r="I20" s="43">
        <f t="shared" si="14"/>
        <v>0</v>
      </c>
      <c r="J20" s="42">
        <f t="shared" si="0"/>
        <v>0</v>
      </c>
      <c r="K20" s="43">
        <f t="shared" si="1"/>
        <v>-1</v>
      </c>
      <c r="L20" s="43">
        <f t="shared" si="2"/>
        <v>0</v>
      </c>
      <c r="M20" s="42">
        <f t="shared" si="15"/>
        <v>0</v>
      </c>
      <c r="N20" s="38">
        <f t="shared" si="16"/>
        <v>0</v>
      </c>
      <c r="O20" s="38">
        <f t="shared" si="17"/>
        <v>0</v>
      </c>
      <c r="P20" s="44">
        <v>0</v>
      </c>
      <c r="Q20" s="38">
        <v>0</v>
      </c>
      <c r="R20" s="43">
        <f t="shared" si="18"/>
        <v>0</v>
      </c>
      <c r="S20" s="41">
        <v>0</v>
      </c>
      <c r="T20" s="41">
        <v>0</v>
      </c>
      <c r="U20" s="56">
        <f t="shared" si="19"/>
        <v>0.25</v>
      </c>
      <c r="V20" s="38">
        <f t="shared" si="20"/>
        <v>0</v>
      </c>
      <c r="W20" s="44">
        <v>0</v>
      </c>
      <c r="X20" s="44">
        <v>0</v>
      </c>
      <c r="Y20" s="44">
        <v>0</v>
      </c>
      <c r="Z20" s="48">
        <f t="shared" ref="Z20:Z55" si="30">(S49+T20)*D20</f>
        <v>0</v>
      </c>
      <c r="AA20" s="41">
        <v>0</v>
      </c>
      <c r="AB20" s="41">
        <v>0</v>
      </c>
      <c r="AC20" s="42">
        <f t="shared" si="5"/>
        <v>0</v>
      </c>
      <c r="AD20" s="47">
        <v>0</v>
      </c>
      <c r="AE20" s="41">
        <v>0</v>
      </c>
      <c r="AF20" s="47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f t="shared" si="6"/>
        <v>0</v>
      </c>
      <c r="BA20" s="41">
        <f t="shared" si="29"/>
        <v>0</v>
      </c>
      <c r="BB20" s="41">
        <v>0</v>
      </c>
      <c r="BC20" s="41">
        <v>0</v>
      </c>
      <c r="BD20" s="41">
        <v>0</v>
      </c>
      <c r="BE20" s="41">
        <f t="shared" si="7"/>
        <v>0</v>
      </c>
      <c r="BF20" s="41">
        <f t="shared" si="8"/>
        <v>0</v>
      </c>
      <c r="BG20" s="41">
        <v>0</v>
      </c>
      <c r="BH20" s="41">
        <v>0</v>
      </c>
      <c r="BI20" s="41">
        <v>0</v>
      </c>
      <c r="BJ20" s="56">
        <f t="shared" si="21"/>
        <v>0.25</v>
      </c>
      <c r="BK20" s="50">
        <f t="shared" si="9"/>
        <v>0</v>
      </c>
      <c r="BL20" s="41">
        <v>0</v>
      </c>
      <c r="BM20" s="41">
        <v>0</v>
      </c>
      <c r="BN20" s="41">
        <v>0</v>
      </c>
      <c r="BO20" s="41">
        <v>0</v>
      </c>
      <c r="BP20" s="56">
        <f t="shared" si="22"/>
        <v>0.25</v>
      </c>
      <c r="BQ20" s="50">
        <f t="shared" si="10"/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57">
        <f t="shared" si="23"/>
        <v>0.25</v>
      </c>
      <c r="BX20" s="53">
        <f t="shared" si="24"/>
        <v>0</v>
      </c>
      <c r="BY20" s="41">
        <v>0</v>
      </c>
      <c r="BZ20" s="41">
        <v>0</v>
      </c>
      <c r="CA20" s="41">
        <v>0</v>
      </c>
      <c r="CB20" s="41">
        <v>0</v>
      </c>
      <c r="CC20" s="57">
        <f t="shared" si="25"/>
        <v>0.25</v>
      </c>
      <c r="CD20" s="50">
        <f t="shared" si="26"/>
        <v>0</v>
      </c>
      <c r="CE20" s="37">
        <v>0</v>
      </c>
      <c r="CF20" s="37">
        <v>0</v>
      </c>
      <c r="CG20" s="58">
        <v>0</v>
      </c>
      <c r="CH20" s="58">
        <v>0</v>
      </c>
      <c r="CI20" s="58">
        <v>0</v>
      </c>
      <c r="CJ20" s="57">
        <f t="shared" si="27"/>
        <v>0.25</v>
      </c>
      <c r="CK20" s="53">
        <f t="shared" si="28"/>
        <v>0</v>
      </c>
    </row>
    <row r="21" spans="1:89" x14ac:dyDescent="0.25">
      <c r="A21" s="35">
        <v>16</v>
      </c>
      <c r="B21" s="36">
        <v>0</v>
      </c>
      <c r="C21" s="37">
        <v>0</v>
      </c>
      <c r="D21" s="38">
        <f t="shared" si="11"/>
        <v>0</v>
      </c>
      <c r="E21" s="37">
        <v>0</v>
      </c>
      <c r="F21" s="39">
        <f t="shared" si="12"/>
        <v>0</v>
      </c>
      <c r="G21" s="55" t="e">
        <f t="shared" si="13"/>
        <v>#DIV/0!</v>
      </c>
      <c r="H21" s="41">
        <v>0</v>
      </c>
      <c r="I21" s="43">
        <f t="shared" si="14"/>
        <v>0</v>
      </c>
      <c r="J21" s="42">
        <f t="shared" si="0"/>
        <v>0</v>
      </c>
      <c r="K21" s="43">
        <f t="shared" si="1"/>
        <v>-1</v>
      </c>
      <c r="L21" s="43">
        <f t="shared" si="2"/>
        <v>0</v>
      </c>
      <c r="M21" s="42">
        <f t="shared" si="15"/>
        <v>0</v>
      </c>
      <c r="N21" s="38">
        <f t="shared" si="16"/>
        <v>0</v>
      </c>
      <c r="O21" s="38">
        <f t="shared" si="17"/>
        <v>0</v>
      </c>
      <c r="P21" s="44">
        <v>0</v>
      </c>
      <c r="Q21" s="38">
        <v>0</v>
      </c>
      <c r="R21" s="43">
        <f t="shared" si="18"/>
        <v>0</v>
      </c>
      <c r="S21" s="41">
        <v>0</v>
      </c>
      <c r="T21" s="41">
        <v>0</v>
      </c>
      <c r="U21" s="56">
        <f t="shared" si="19"/>
        <v>0.25</v>
      </c>
      <c r="V21" s="38">
        <f t="shared" si="20"/>
        <v>0</v>
      </c>
      <c r="W21" s="44">
        <v>0</v>
      </c>
      <c r="X21" s="44">
        <v>0</v>
      </c>
      <c r="Y21" s="44">
        <v>0</v>
      </c>
      <c r="Z21" s="48">
        <f t="shared" si="30"/>
        <v>0</v>
      </c>
      <c r="AA21" s="41">
        <v>0</v>
      </c>
      <c r="AB21" s="41">
        <v>0</v>
      </c>
      <c r="AC21" s="42">
        <f t="shared" si="5"/>
        <v>0</v>
      </c>
      <c r="AD21" s="47">
        <v>0</v>
      </c>
      <c r="AE21" s="41">
        <v>0</v>
      </c>
      <c r="AF21" s="47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f t="shared" si="6"/>
        <v>0</v>
      </c>
      <c r="BA21" s="41">
        <f t="shared" si="29"/>
        <v>0</v>
      </c>
      <c r="BB21" s="41">
        <v>0</v>
      </c>
      <c r="BC21" s="41">
        <v>0</v>
      </c>
      <c r="BD21" s="41">
        <v>0</v>
      </c>
      <c r="BE21" s="41">
        <f t="shared" si="7"/>
        <v>0</v>
      </c>
      <c r="BF21" s="41">
        <f t="shared" si="8"/>
        <v>0</v>
      </c>
      <c r="BG21" s="41">
        <v>0</v>
      </c>
      <c r="BH21" s="41">
        <v>0</v>
      </c>
      <c r="BI21" s="41">
        <v>0</v>
      </c>
      <c r="BJ21" s="56">
        <f t="shared" si="21"/>
        <v>0.25</v>
      </c>
      <c r="BK21" s="50">
        <f t="shared" si="9"/>
        <v>0</v>
      </c>
      <c r="BL21" s="41">
        <v>0</v>
      </c>
      <c r="BM21" s="41">
        <v>0</v>
      </c>
      <c r="BN21" s="41">
        <v>0</v>
      </c>
      <c r="BO21" s="41">
        <v>0</v>
      </c>
      <c r="BP21" s="56">
        <f t="shared" si="22"/>
        <v>0.25</v>
      </c>
      <c r="BQ21" s="50">
        <f t="shared" si="10"/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57">
        <f t="shared" si="23"/>
        <v>0.25</v>
      </c>
      <c r="BX21" s="53">
        <f t="shared" si="24"/>
        <v>0</v>
      </c>
      <c r="BY21" s="41">
        <v>0</v>
      </c>
      <c r="BZ21" s="41">
        <v>0</v>
      </c>
      <c r="CA21" s="41">
        <v>0</v>
      </c>
      <c r="CB21" s="41">
        <v>0</v>
      </c>
      <c r="CC21" s="57">
        <f t="shared" si="25"/>
        <v>0.25</v>
      </c>
      <c r="CD21" s="50">
        <f t="shared" si="26"/>
        <v>0</v>
      </c>
      <c r="CE21" s="37">
        <v>0</v>
      </c>
      <c r="CF21" s="37">
        <v>0</v>
      </c>
      <c r="CG21" s="58">
        <v>0</v>
      </c>
      <c r="CH21" s="58">
        <v>0</v>
      </c>
      <c r="CI21" s="58">
        <v>0</v>
      </c>
      <c r="CJ21" s="57">
        <f t="shared" si="27"/>
        <v>0.25</v>
      </c>
      <c r="CK21" s="53">
        <f t="shared" si="28"/>
        <v>0</v>
      </c>
    </row>
    <row r="22" spans="1:89" x14ac:dyDescent="0.25">
      <c r="A22" s="35">
        <v>17</v>
      </c>
      <c r="B22" s="36">
        <v>0</v>
      </c>
      <c r="C22" s="37">
        <v>0</v>
      </c>
      <c r="D22" s="38">
        <f t="shared" si="11"/>
        <v>0</v>
      </c>
      <c r="E22" s="37">
        <v>0</v>
      </c>
      <c r="F22" s="39">
        <f t="shared" si="12"/>
        <v>0</v>
      </c>
      <c r="G22" s="55" t="e">
        <f t="shared" si="13"/>
        <v>#DIV/0!</v>
      </c>
      <c r="H22" s="41">
        <v>0</v>
      </c>
      <c r="I22" s="43">
        <f t="shared" si="14"/>
        <v>0</v>
      </c>
      <c r="J22" s="42">
        <f t="shared" si="0"/>
        <v>0</v>
      </c>
      <c r="K22" s="43">
        <f t="shared" si="1"/>
        <v>-1</v>
      </c>
      <c r="L22" s="43">
        <f t="shared" si="2"/>
        <v>0</v>
      </c>
      <c r="M22" s="42">
        <f t="shared" si="15"/>
        <v>0</v>
      </c>
      <c r="N22" s="38">
        <f t="shared" si="16"/>
        <v>0</v>
      </c>
      <c r="O22" s="38">
        <f t="shared" si="17"/>
        <v>0</v>
      </c>
      <c r="P22" s="44">
        <v>0</v>
      </c>
      <c r="Q22" s="38">
        <v>0</v>
      </c>
      <c r="R22" s="43">
        <f t="shared" si="18"/>
        <v>0</v>
      </c>
      <c r="S22" s="41">
        <v>0</v>
      </c>
      <c r="T22" s="41">
        <v>0</v>
      </c>
      <c r="U22" s="56">
        <f t="shared" si="19"/>
        <v>0.25</v>
      </c>
      <c r="V22" s="38">
        <f t="shared" si="20"/>
        <v>0</v>
      </c>
      <c r="W22" s="44">
        <v>0</v>
      </c>
      <c r="X22" s="44">
        <v>0</v>
      </c>
      <c r="Y22" s="44">
        <v>0</v>
      </c>
      <c r="Z22" s="48">
        <f t="shared" si="30"/>
        <v>0</v>
      </c>
      <c r="AA22" s="41">
        <v>0</v>
      </c>
      <c r="AB22" s="41">
        <v>0</v>
      </c>
      <c r="AC22" s="42">
        <f t="shared" si="5"/>
        <v>0</v>
      </c>
      <c r="AD22" s="47">
        <v>0</v>
      </c>
      <c r="AE22" s="41">
        <v>0</v>
      </c>
      <c r="AF22" s="47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f t="shared" si="6"/>
        <v>0</v>
      </c>
      <c r="BA22" s="41">
        <f t="shared" si="29"/>
        <v>0</v>
      </c>
      <c r="BB22" s="41">
        <v>0</v>
      </c>
      <c r="BC22" s="41">
        <v>0</v>
      </c>
      <c r="BD22" s="41">
        <v>0</v>
      </c>
      <c r="BE22" s="41">
        <f t="shared" si="7"/>
        <v>0</v>
      </c>
      <c r="BF22" s="41">
        <f t="shared" si="8"/>
        <v>0</v>
      </c>
      <c r="BG22" s="41">
        <v>0</v>
      </c>
      <c r="BH22" s="41">
        <v>0</v>
      </c>
      <c r="BI22" s="41">
        <v>0</v>
      </c>
      <c r="BJ22" s="56">
        <f t="shared" si="21"/>
        <v>0.25</v>
      </c>
      <c r="BK22" s="50">
        <f t="shared" si="9"/>
        <v>0</v>
      </c>
      <c r="BL22" s="41">
        <v>0</v>
      </c>
      <c r="BM22" s="41">
        <v>0</v>
      </c>
      <c r="BN22" s="41">
        <v>0</v>
      </c>
      <c r="BO22" s="41">
        <v>0</v>
      </c>
      <c r="BP22" s="56">
        <f t="shared" si="22"/>
        <v>0.25</v>
      </c>
      <c r="BQ22" s="50">
        <f t="shared" si="10"/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57">
        <f t="shared" si="23"/>
        <v>0.25</v>
      </c>
      <c r="BX22" s="53">
        <f t="shared" si="24"/>
        <v>0</v>
      </c>
      <c r="BY22" s="41">
        <v>0</v>
      </c>
      <c r="BZ22" s="41">
        <v>0</v>
      </c>
      <c r="CA22" s="41">
        <v>0</v>
      </c>
      <c r="CB22" s="41">
        <v>0</v>
      </c>
      <c r="CC22" s="57">
        <f t="shared" si="25"/>
        <v>0.25</v>
      </c>
      <c r="CD22" s="50">
        <f t="shared" si="26"/>
        <v>0</v>
      </c>
      <c r="CE22" s="37">
        <v>0</v>
      </c>
      <c r="CF22" s="37">
        <v>0</v>
      </c>
      <c r="CG22" s="58">
        <v>0</v>
      </c>
      <c r="CH22" s="58">
        <v>0</v>
      </c>
      <c r="CI22" s="58">
        <v>0</v>
      </c>
      <c r="CJ22" s="57">
        <f t="shared" si="27"/>
        <v>0.25</v>
      </c>
      <c r="CK22" s="53">
        <f t="shared" si="28"/>
        <v>0</v>
      </c>
    </row>
    <row r="23" spans="1:89" x14ac:dyDescent="0.25">
      <c r="A23" s="35">
        <v>18</v>
      </c>
      <c r="B23" s="36">
        <v>0</v>
      </c>
      <c r="C23" s="37">
        <v>0</v>
      </c>
      <c r="D23" s="38">
        <f t="shared" si="11"/>
        <v>0</v>
      </c>
      <c r="E23" s="37">
        <v>0</v>
      </c>
      <c r="F23" s="39">
        <f t="shared" si="12"/>
        <v>0</v>
      </c>
      <c r="G23" s="55" t="e">
        <f t="shared" si="13"/>
        <v>#DIV/0!</v>
      </c>
      <c r="H23" s="41">
        <v>0</v>
      </c>
      <c r="I23" s="43">
        <f t="shared" si="14"/>
        <v>0</v>
      </c>
      <c r="J23" s="42">
        <f t="shared" si="0"/>
        <v>0</v>
      </c>
      <c r="K23" s="43">
        <f t="shared" si="1"/>
        <v>-1</v>
      </c>
      <c r="L23" s="43">
        <f t="shared" si="2"/>
        <v>0</v>
      </c>
      <c r="M23" s="42">
        <f t="shared" si="15"/>
        <v>0</v>
      </c>
      <c r="N23" s="38">
        <f t="shared" si="16"/>
        <v>0</v>
      </c>
      <c r="O23" s="38">
        <f t="shared" si="17"/>
        <v>0</v>
      </c>
      <c r="P23" s="44">
        <v>0</v>
      </c>
      <c r="Q23" s="38">
        <v>0</v>
      </c>
      <c r="R23" s="43">
        <f t="shared" si="18"/>
        <v>0</v>
      </c>
      <c r="S23" s="41">
        <v>0</v>
      </c>
      <c r="T23" s="41">
        <v>0</v>
      </c>
      <c r="U23" s="56">
        <f t="shared" si="19"/>
        <v>0.25</v>
      </c>
      <c r="V23" s="38">
        <f t="shared" si="20"/>
        <v>0</v>
      </c>
      <c r="W23" s="44">
        <v>0</v>
      </c>
      <c r="X23" s="44">
        <v>0</v>
      </c>
      <c r="Y23" s="44">
        <v>0</v>
      </c>
      <c r="Z23" s="48">
        <f t="shared" si="30"/>
        <v>0</v>
      </c>
      <c r="AA23" s="41">
        <v>0</v>
      </c>
      <c r="AB23" s="41">
        <v>0</v>
      </c>
      <c r="AC23" s="42">
        <f t="shared" si="5"/>
        <v>0</v>
      </c>
      <c r="AD23" s="47">
        <v>0</v>
      </c>
      <c r="AE23" s="41">
        <v>0</v>
      </c>
      <c r="AF23" s="47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f t="shared" si="6"/>
        <v>0</v>
      </c>
      <c r="BA23" s="41">
        <f t="shared" si="29"/>
        <v>0</v>
      </c>
      <c r="BB23" s="41">
        <v>0</v>
      </c>
      <c r="BC23" s="41">
        <v>0</v>
      </c>
      <c r="BD23" s="41">
        <v>0</v>
      </c>
      <c r="BE23" s="41">
        <f t="shared" si="7"/>
        <v>0</v>
      </c>
      <c r="BF23" s="41">
        <f t="shared" si="8"/>
        <v>0</v>
      </c>
      <c r="BG23" s="41">
        <v>0</v>
      </c>
      <c r="BH23" s="41">
        <v>0</v>
      </c>
      <c r="BI23" s="41">
        <v>0</v>
      </c>
      <c r="BJ23" s="56">
        <f t="shared" si="21"/>
        <v>0.25</v>
      </c>
      <c r="BK23" s="50">
        <f t="shared" si="9"/>
        <v>0</v>
      </c>
      <c r="BL23" s="41">
        <v>0</v>
      </c>
      <c r="BM23" s="41">
        <v>0</v>
      </c>
      <c r="BN23" s="41">
        <v>0</v>
      </c>
      <c r="BO23" s="41">
        <v>0</v>
      </c>
      <c r="BP23" s="56">
        <f t="shared" si="22"/>
        <v>0.25</v>
      </c>
      <c r="BQ23" s="50">
        <f t="shared" si="10"/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57">
        <f t="shared" si="23"/>
        <v>0.25</v>
      </c>
      <c r="BX23" s="53">
        <f t="shared" si="24"/>
        <v>0</v>
      </c>
      <c r="BY23" s="41">
        <v>0</v>
      </c>
      <c r="BZ23" s="41">
        <v>0</v>
      </c>
      <c r="CA23" s="41">
        <v>0</v>
      </c>
      <c r="CB23" s="41">
        <v>0</v>
      </c>
      <c r="CC23" s="57">
        <f t="shared" si="25"/>
        <v>0.25</v>
      </c>
      <c r="CD23" s="50">
        <f t="shared" si="26"/>
        <v>0</v>
      </c>
      <c r="CE23" s="37">
        <v>0</v>
      </c>
      <c r="CF23" s="37">
        <v>0</v>
      </c>
      <c r="CG23" s="58">
        <v>0</v>
      </c>
      <c r="CH23" s="58">
        <v>0</v>
      </c>
      <c r="CI23" s="58">
        <v>0</v>
      </c>
      <c r="CJ23" s="57">
        <f t="shared" si="27"/>
        <v>0.25</v>
      </c>
      <c r="CK23" s="53">
        <f t="shared" si="28"/>
        <v>0</v>
      </c>
    </row>
    <row r="24" spans="1:89" x14ac:dyDescent="0.25">
      <c r="A24" s="35">
        <v>19</v>
      </c>
      <c r="B24" s="36">
        <v>0</v>
      </c>
      <c r="C24" s="37">
        <v>0</v>
      </c>
      <c r="D24" s="38">
        <f t="shared" si="11"/>
        <v>0</v>
      </c>
      <c r="E24" s="37">
        <v>0</v>
      </c>
      <c r="F24" s="39">
        <f t="shared" si="12"/>
        <v>0</v>
      </c>
      <c r="G24" s="55" t="e">
        <f t="shared" si="13"/>
        <v>#DIV/0!</v>
      </c>
      <c r="H24" s="41">
        <v>0</v>
      </c>
      <c r="I24" s="43">
        <f t="shared" si="14"/>
        <v>0</v>
      </c>
      <c r="J24" s="42">
        <f t="shared" si="0"/>
        <v>0</v>
      </c>
      <c r="K24" s="43">
        <f t="shared" si="1"/>
        <v>-1</v>
      </c>
      <c r="L24" s="43">
        <f t="shared" si="2"/>
        <v>0</v>
      </c>
      <c r="M24" s="42">
        <f t="shared" si="15"/>
        <v>0</v>
      </c>
      <c r="N24" s="38">
        <f t="shared" si="16"/>
        <v>0</v>
      </c>
      <c r="O24" s="38">
        <f t="shared" si="17"/>
        <v>0</v>
      </c>
      <c r="P24" s="44">
        <v>0</v>
      </c>
      <c r="Q24" s="38">
        <v>0</v>
      </c>
      <c r="R24" s="43">
        <f t="shared" si="18"/>
        <v>0</v>
      </c>
      <c r="S24" s="41">
        <v>0</v>
      </c>
      <c r="T24" s="41">
        <v>0</v>
      </c>
      <c r="U24" s="56">
        <f t="shared" si="19"/>
        <v>0.25</v>
      </c>
      <c r="V24" s="38">
        <f t="shared" si="20"/>
        <v>0</v>
      </c>
      <c r="W24" s="44">
        <v>0</v>
      </c>
      <c r="X24" s="44">
        <v>0</v>
      </c>
      <c r="Y24" s="44">
        <v>0</v>
      </c>
      <c r="Z24" s="48">
        <f t="shared" si="30"/>
        <v>0</v>
      </c>
      <c r="AA24" s="41">
        <v>0</v>
      </c>
      <c r="AB24" s="41">
        <v>0</v>
      </c>
      <c r="AC24" s="42">
        <f t="shared" si="5"/>
        <v>0</v>
      </c>
      <c r="AD24" s="47">
        <v>0</v>
      </c>
      <c r="AE24" s="41">
        <v>0</v>
      </c>
      <c r="AF24" s="47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f t="shared" si="6"/>
        <v>0</v>
      </c>
      <c r="BA24" s="41">
        <f t="shared" si="29"/>
        <v>0</v>
      </c>
      <c r="BB24" s="41">
        <v>0</v>
      </c>
      <c r="BC24" s="41">
        <v>0</v>
      </c>
      <c r="BD24" s="41">
        <v>0</v>
      </c>
      <c r="BE24" s="41">
        <f t="shared" si="7"/>
        <v>0</v>
      </c>
      <c r="BF24" s="41">
        <f t="shared" si="8"/>
        <v>0</v>
      </c>
      <c r="BG24" s="41">
        <v>0</v>
      </c>
      <c r="BH24" s="41">
        <v>0</v>
      </c>
      <c r="BI24" s="41">
        <v>0</v>
      </c>
      <c r="BJ24" s="56">
        <f t="shared" si="21"/>
        <v>0.25</v>
      </c>
      <c r="BK24" s="50">
        <f t="shared" si="9"/>
        <v>0</v>
      </c>
      <c r="BL24" s="41">
        <v>0</v>
      </c>
      <c r="BM24" s="41">
        <v>0</v>
      </c>
      <c r="BN24" s="41">
        <v>0</v>
      </c>
      <c r="BO24" s="41">
        <v>0</v>
      </c>
      <c r="BP24" s="56">
        <f t="shared" si="22"/>
        <v>0.25</v>
      </c>
      <c r="BQ24" s="50">
        <f t="shared" si="10"/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57">
        <f t="shared" si="23"/>
        <v>0.25</v>
      </c>
      <c r="BX24" s="53">
        <f t="shared" si="24"/>
        <v>0</v>
      </c>
      <c r="BY24" s="41">
        <v>0</v>
      </c>
      <c r="BZ24" s="41">
        <v>0</v>
      </c>
      <c r="CA24" s="41">
        <v>0</v>
      </c>
      <c r="CB24" s="41">
        <v>0</v>
      </c>
      <c r="CC24" s="57">
        <f t="shared" si="25"/>
        <v>0.25</v>
      </c>
      <c r="CD24" s="50">
        <f t="shared" si="26"/>
        <v>0</v>
      </c>
      <c r="CE24" s="37">
        <v>0</v>
      </c>
      <c r="CF24" s="37">
        <v>0</v>
      </c>
      <c r="CG24" s="58">
        <v>0</v>
      </c>
      <c r="CH24" s="58">
        <v>0</v>
      </c>
      <c r="CI24" s="58">
        <v>0</v>
      </c>
      <c r="CJ24" s="57">
        <f t="shared" si="27"/>
        <v>0.25</v>
      </c>
      <c r="CK24" s="53">
        <f t="shared" si="28"/>
        <v>0</v>
      </c>
    </row>
    <row r="25" spans="1:89" x14ac:dyDescent="0.25">
      <c r="A25" s="35">
        <v>20</v>
      </c>
      <c r="B25" s="36">
        <v>0</v>
      </c>
      <c r="C25" s="37">
        <v>0</v>
      </c>
      <c r="D25" s="38">
        <f t="shared" si="11"/>
        <v>0</v>
      </c>
      <c r="E25" s="37">
        <v>0</v>
      </c>
      <c r="F25" s="39">
        <f t="shared" si="12"/>
        <v>0</v>
      </c>
      <c r="G25" s="55" t="e">
        <f t="shared" si="13"/>
        <v>#DIV/0!</v>
      </c>
      <c r="H25" s="41">
        <v>0</v>
      </c>
      <c r="I25" s="43">
        <f t="shared" si="14"/>
        <v>0</v>
      </c>
      <c r="J25" s="42">
        <f t="shared" si="0"/>
        <v>0</v>
      </c>
      <c r="K25" s="43">
        <f t="shared" si="1"/>
        <v>-1</v>
      </c>
      <c r="L25" s="43">
        <f t="shared" si="2"/>
        <v>0</v>
      </c>
      <c r="M25" s="42">
        <f t="shared" si="15"/>
        <v>0</v>
      </c>
      <c r="N25" s="38">
        <f t="shared" si="16"/>
        <v>0</v>
      </c>
      <c r="O25" s="38">
        <f t="shared" si="17"/>
        <v>0</v>
      </c>
      <c r="P25" s="44">
        <v>0</v>
      </c>
      <c r="Q25" s="38">
        <v>0</v>
      </c>
      <c r="R25" s="43">
        <f t="shared" si="18"/>
        <v>0</v>
      </c>
      <c r="S25" s="41">
        <v>0</v>
      </c>
      <c r="T25" s="41">
        <v>0</v>
      </c>
      <c r="U25" s="56">
        <f t="shared" si="19"/>
        <v>0.25</v>
      </c>
      <c r="V25" s="38">
        <f t="shared" si="20"/>
        <v>0</v>
      </c>
      <c r="W25" s="44">
        <v>0</v>
      </c>
      <c r="X25" s="44">
        <v>0</v>
      </c>
      <c r="Y25" s="44">
        <v>0</v>
      </c>
      <c r="Z25" s="48">
        <f t="shared" si="30"/>
        <v>0</v>
      </c>
      <c r="AA25" s="41">
        <v>0</v>
      </c>
      <c r="AB25" s="41">
        <v>0</v>
      </c>
      <c r="AC25" s="42">
        <f t="shared" si="5"/>
        <v>0</v>
      </c>
      <c r="AD25" s="47">
        <v>0</v>
      </c>
      <c r="AE25" s="41">
        <v>0</v>
      </c>
      <c r="AF25" s="47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f t="shared" si="6"/>
        <v>0</v>
      </c>
      <c r="BA25" s="41">
        <f t="shared" si="29"/>
        <v>0</v>
      </c>
      <c r="BB25" s="41">
        <v>0</v>
      </c>
      <c r="BC25" s="41">
        <v>0</v>
      </c>
      <c r="BD25" s="41">
        <v>0</v>
      </c>
      <c r="BE25" s="41">
        <f t="shared" si="7"/>
        <v>0</v>
      </c>
      <c r="BF25" s="41">
        <f t="shared" si="8"/>
        <v>0</v>
      </c>
      <c r="BG25" s="41">
        <v>0</v>
      </c>
      <c r="BH25" s="41">
        <v>0</v>
      </c>
      <c r="BI25" s="41">
        <v>0</v>
      </c>
      <c r="BJ25" s="56">
        <f t="shared" si="21"/>
        <v>0.25</v>
      </c>
      <c r="BK25" s="50">
        <f t="shared" si="9"/>
        <v>0</v>
      </c>
      <c r="BL25" s="41">
        <v>0</v>
      </c>
      <c r="BM25" s="41">
        <v>0</v>
      </c>
      <c r="BN25" s="41">
        <v>0</v>
      </c>
      <c r="BO25" s="41">
        <v>0</v>
      </c>
      <c r="BP25" s="56">
        <f t="shared" si="22"/>
        <v>0.25</v>
      </c>
      <c r="BQ25" s="50">
        <f t="shared" si="10"/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57">
        <f t="shared" si="23"/>
        <v>0.25</v>
      </c>
      <c r="BX25" s="53">
        <f t="shared" si="24"/>
        <v>0</v>
      </c>
      <c r="BY25" s="41">
        <v>0</v>
      </c>
      <c r="BZ25" s="41">
        <v>0</v>
      </c>
      <c r="CA25" s="41">
        <v>0</v>
      </c>
      <c r="CB25" s="41">
        <v>0</v>
      </c>
      <c r="CC25" s="57">
        <f t="shared" si="25"/>
        <v>0.25</v>
      </c>
      <c r="CD25" s="50">
        <f t="shared" si="26"/>
        <v>0</v>
      </c>
      <c r="CE25" s="37">
        <v>0</v>
      </c>
      <c r="CF25" s="37">
        <v>0</v>
      </c>
      <c r="CG25" s="58">
        <v>0</v>
      </c>
      <c r="CH25" s="58">
        <v>0</v>
      </c>
      <c r="CI25" s="58">
        <v>0</v>
      </c>
      <c r="CJ25" s="57">
        <f t="shared" si="27"/>
        <v>0.25</v>
      </c>
      <c r="CK25" s="53">
        <f t="shared" si="28"/>
        <v>0</v>
      </c>
    </row>
    <row r="26" spans="1:89" x14ac:dyDescent="0.25">
      <c r="A26" s="35">
        <v>21</v>
      </c>
      <c r="B26" s="36">
        <v>0</v>
      </c>
      <c r="C26" s="37">
        <v>0</v>
      </c>
      <c r="D26" s="38">
        <f t="shared" si="11"/>
        <v>0</v>
      </c>
      <c r="E26" s="37">
        <v>0</v>
      </c>
      <c r="F26" s="39">
        <f t="shared" si="12"/>
        <v>0</v>
      </c>
      <c r="G26" s="55" t="e">
        <f t="shared" si="13"/>
        <v>#DIV/0!</v>
      </c>
      <c r="H26" s="41">
        <v>0</v>
      </c>
      <c r="I26" s="43">
        <f t="shared" si="14"/>
        <v>0</v>
      </c>
      <c r="J26" s="42">
        <f t="shared" si="0"/>
        <v>0</v>
      </c>
      <c r="K26" s="43">
        <f t="shared" si="1"/>
        <v>-1</v>
      </c>
      <c r="L26" s="43">
        <f t="shared" si="2"/>
        <v>0</v>
      </c>
      <c r="M26" s="42">
        <f t="shared" si="15"/>
        <v>0</v>
      </c>
      <c r="N26" s="38">
        <f t="shared" si="16"/>
        <v>0</v>
      </c>
      <c r="O26" s="38">
        <f t="shared" si="17"/>
        <v>0</v>
      </c>
      <c r="P26" s="44">
        <v>0</v>
      </c>
      <c r="Q26" s="38">
        <v>0</v>
      </c>
      <c r="R26" s="43">
        <f t="shared" si="18"/>
        <v>0</v>
      </c>
      <c r="S26" s="41">
        <v>0</v>
      </c>
      <c r="T26" s="41">
        <v>0</v>
      </c>
      <c r="U26" s="56">
        <f t="shared" si="19"/>
        <v>0.25</v>
      </c>
      <c r="V26" s="38">
        <f t="shared" si="20"/>
        <v>0</v>
      </c>
      <c r="W26" s="44">
        <v>0</v>
      </c>
      <c r="X26" s="44">
        <v>0</v>
      </c>
      <c r="Y26" s="44">
        <v>0</v>
      </c>
      <c r="Z26" s="48">
        <f t="shared" si="30"/>
        <v>0</v>
      </c>
      <c r="AA26" s="41">
        <v>0</v>
      </c>
      <c r="AB26" s="41">
        <v>0</v>
      </c>
      <c r="AC26" s="42">
        <f t="shared" si="5"/>
        <v>0</v>
      </c>
      <c r="AD26" s="47">
        <v>0</v>
      </c>
      <c r="AE26" s="41">
        <v>0</v>
      </c>
      <c r="AF26" s="47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f t="shared" si="6"/>
        <v>0</v>
      </c>
      <c r="BA26" s="41">
        <f t="shared" si="29"/>
        <v>0</v>
      </c>
      <c r="BB26" s="41">
        <v>0</v>
      </c>
      <c r="BC26" s="41">
        <v>0</v>
      </c>
      <c r="BD26" s="41">
        <v>0</v>
      </c>
      <c r="BE26" s="41">
        <f t="shared" si="7"/>
        <v>0</v>
      </c>
      <c r="BF26" s="41">
        <f t="shared" si="8"/>
        <v>0</v>
      </c>
      <c r="BG26" s="41">
        <v>0</v>
      </c>
      <c r="BH26" s="41">
        <v>0</v>
      </c>
      <c r="BI26" s="41">
        <v>0</v>
      </c>
      <c r="BJ26" s="56">
        <f t="shared" si="21"/>
        <v>0.25</v>
      </c>
      <c r="BK26" s="50">
        <f t="shared" si="9"/>
        <v>0</v>
      </c>
      <c r="BL26" s="41">
        <v>0</v>
      </c>
      <c r="BM26" s="41">
        <v>0</v>
      </c>
      <c r="BN26" s="41">
        <v>0</v>
      </c>
      <c r="BO26" s="41">
        <v>0</v>
      </c>
      <c r="BP26" s="56">
        <f t="shared" si="22"/>
        <v>0.25</v>
      </c>
      <c r="BQ26" s="50">
        <f t="shared" si="10"/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57">
        <f t="shared" si="23"/>
        <v>0.25</v>
      </c>
      <c r="BX26" s="53">
        <f t="shared" si="24"/>
        <v>0</v>
      </c>
      <c r="BY26" s="41">
        <v>0</v>
      </c>
      <c r="BZ26" s="41">
        <v>0</v>
      </c>
      <c r="CA26" s="41">
        <v>0</v>
      </c>
      <c r="CB26" s="41">
        <v>0</v>
      </c>
      <c r="CC26" s="57">
        <f t="shared" si="25"/>
        <v>0.25</v>
      </c>
      <c r="CD26" s="50">
        <f t="shared" si="26"/>
        <v>0</v>
      </c>
      <c r="CE26" s="37">
        <v>0</v>
      </c>
      <c r="CF26" s="37">
        <v>0</v>
      </c>
      <c r="CG26" s="58">
        <v>0</v>
      </c>
      <c r="CH26" s="58">
        <v>0</v>
      </c>
      <c r="CI26" s="58">
        <v>0</v>
      </c>
      <c r="CJ26" s="57">
        <f t="shared" si="27"/>
        <v>0.25</v>
      </c>
      <c r="CK26" s="53">
        <f t="shared" si="28"/>
        <v>0</v>
      </c>
    </row>
    <row r="27" spans="1:89" x14ac:dyDescent="0.25">
      <c r="A27" s="35">
        <v>22</v>
      </c>
      <c r="B27" s="36">
        <v>0</v>
      </c>
      <c r="C27" s="37">
        <v>0</v>
      </c>
      <c r="D27" s="38">
        <f t="shared" si="11"/>
        <v>0</v>
      </c>
      <c r="E27" s="37">
        <v>0</v>
      </c>
      <c r="F27" s="39">
        <f t="shared" si="12"/>
        <v>0</v>
      </c>
      <c r="G27" s="55" t="e">
        <f t="shared" si="13"/>
        <v>#DIV/0!</v>
      </c>
      <c r="H27" s="41">
        <v>0</v>
      </c>
      <c r="I27" s="43">
        <f t="shared" si="14"/>
        <v>0</v>
      </c>
      <c r="J27" s="42">
        <f t="shared" si="0"/>
        <v>0</v>
      </c>
      <c r="K27" s="43">
        <f t="shared" si="1"/>
        <v>-1</v>
      </c>
      <c r="L27" s="43">
        <f t="shared" si="2"/>
        <v>0</v>
      </c>
      <c r="M27" s="42">
        <f t="shared" si="15"/>
        <v>0</v>
      </c>
      <c r="N27" s="38">
        <f t="shared" si="16"/>
        <v>0</v>
      </c>
      <c r="O27" s="38">
        <f t="shared" si="17"/>
        <v>0</v>
      </c>
      <c r="P27" s="44">
        <v>0</v>
      </c>
      <c r="Q27" s="38">
        <v>0</v>
      </c>
      <c r="R27" s="43">
        <f t="shared" si="18"/>
        <v>0</v>
      </c>
      <c r="S27" s="41">
        <v>0</v>
      </c>
      <c r="T27" s="41">
        <v>0</v>
      </c>
      <c r="U27" s="56">
        <f t="shared" si="19"/>
        <v>0.25</v>
      </c>
      <c r="V27" s="38">
        <f t="shared" si="20"/>
        <v>0</v>
      </c>
      <c r="W27" s="44">
        <v>0</v>
      </c>
      <c r="X27" s="44">
        <v>0</v>
      </c>
      <c r="Y27" s="44">
        <v>0</v>
      </c>
      <c r="Z27" s="48">
        <f t="shared" si="30"/>
        <v>0</v>
      </c>
      <c r="AA27" s="41">
        <v>0</v>
      </c>
      <c r="AB27" s="41">
        <v>0</v>
      </c>
      <c r="AC27" s="42">
        <f t="shared" si="5"/>
        <v>0</v>
      </c>
      <c r="AD27" s="47">
        <v>0</v>
      </c>
      <c r="AE27" s="41">
        <v>0</v>
      </c>
      <c r="AF27" s="47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f t="shared" si="6"/>
        <v>0</v>
      </c>
      <c r="BA27" s="41">
        <f t="shared" si="29"/>
        <v>0</v>
      </c>
      <c r="BB27" s="41">
        <v>0</v>
      </c>
      <c r="BC27" s="41">
        <v>0</v>
      </c>
      <c r="BD27" s="41">
        <v>0</v>
      </c>
      <c r="BE27" s="41">
        <f t="shared" si="7"/>
        <v>0</v>
      </c>
      <c r="BF27" s="41">
        <f t="shared" si="8"/>
        <v>0</v>
      </c>
      <c r="BG27" s="41">
        <v>0</v>
      </c>
      <c r="BH27" s="41">
        <v>0</v>
      </c>
      <c r="BI27" s="41">
        <v>0</v>
      </c>
      <c r="BJ27" s="56">
        <f t="shared" si="21"/>
        <v>0.25</v>
      </c>
      <c r="BK27" s="50">
        <f t="shared" si="9"/>
        <v>0</v>
      </c>
      <c r="BL27" s="41">
        <v>0</v>
      </c>
      <c r="BM27" s="41">
        <v>0</v>
      </c>
      <c r="BN27" s="41">
        <v>0</v>
      </c>
      <c r="BO27" s="41">
        <v>0</v>
      </c>
      <c r="BP27" s="56">
        <f t="shared" si="22"/>
        <v>0.25</v>
      </c>
      <c r="BQ27" s="50">
        <f t="shared" si="10"/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57">
        <f t="shared" si="23"/>
        <v>0.25</v>
      </c>
      <c r="BX27" s="53">
        <f t="shared" si="24"/>
        <v>0</v>
      </c>
      <c r="BY27" s="41">
        <v>0</v>
      </c>
      <c r="BZ27" s="41">
        <v>0</v>
      </c>
      <c r="CA27" s="41">
        <v>0</v>
      </c>
      <c r="CB27" s="41">
        <v>0</v>
      </c>
      <c r="CC27" s="57">
        <f t="shared" si="25"/>
        <v>0.25</v>
      </c>
      <c r="CD27" s="50">
        <f t="shared" si="26"/>
        <v>0</v>
      </c>
      <c r="CE27" s="37">
        <v>0</v>
      </c>
      <c r="CF27" s="37">
        <v>0</v>
      </c>
      <c r="CG27" s="58">
        <v>0</v>
      </c>
      <c r="CH27" s="58">
        <v>0</v>
      </c>
      <c r="CI27" s="58">
        <v>0</v>
      </c>
      <c r="CJ27" s="57">
        <f t="shared" si="27"/>
        <v>0.25</v>
      </c>
      <c r="CK27" s="53">
        <f t="shared" si="28"/>
        <v>0</v>
      </c>
    </row>
    <row r="28" spans="1:89" x14ac:dyDescent="0.25">
      <c r="A28" s="35">
        <v>23</v>
      </c>
      <c r="B28" s="36">
        <v>0</v>
      </c>
      <c r="C28" s="37">
        <v>0</v>
      </c>
      <c r="D28" s="38">
        <f t="shared" si="11"/>
        <v>0</v>
      </c>
      <c r="E28" s="37">
        <v>0</v>
      </c>
      <c r="F28" s="39">
        <f t="shared" si="12"/>
        <v>0</v>
      </c>
      <c r="G28" s="55" t="e">
        <f t="shared" si="13"/>
        <v>#DIV/0!</v>
      </c>
      <c r="H28" s="41">
        <v>0</v>
      </c>
      <c r="I28" s="43">
        <f t="shared" si="14"/>
        <v>0</v>
      </c>
      <c r="J28" s="42">
        <f t="shared" si="0"/>
        <v>0</v>
      </c>
      <c r="K28" s="43">
        <f t="shared" si="1"/>
        <v>-1</v>
      </c>
      <c r="L28" s="43">
        <f t="shared" si="2"/>
        <v>0</v>
      </c>
      <c r="M28" s="42">
        <f t="shared" si="15"/>
        <v>0</v>
      </c>
      <c r="N28" s="38">
        <f t="shared" si="16"/>
        <v>0</v>
      </c>
      <c r="O28" s="38">
        <f t="shared" si="17"/>
        <v>0</v>
      </c>
      <c r="P28" s="44">
        <v>0</v>
      </c>
      <c r="Q28" s="38">
        <v>0</v>
      </c>
      <c r="R28" s="43">
        <f t="shared" si="18"/>
        <v>0</v>
      </c>
      <c r="S28" s="41">
        <v>0</v>
      </c>
      <c r="T28" s="41">
        <v>0</v>
      </c>
      <c r="U28" s="56">
        <f t="shared" si="19"/>
        <v>0.25</v>
      </c>
      <c r="V28" s="38">
        <f t="shared" si="20"/>
        <v>0</v>
      </c>
      <c r="W28" s="44">
        <v>0</v>
      </c>
      <c r="X28" s="44">
        <v>0</v>
      </c>
      <c r="Y28" s="44">
        <v>0</v>
      </c>
      <c r="Z28" s="48">
        <f t="shared" si="30"/>
        <v>0</v>
      </c>
      <c r="AA28" s="41">
        <v>0</v>
      </c>
      <c r="AB28" s="41">
        <v>0</v>
      </c>
      <c r="AC28" s="42">
        <f t="shared" si="5"/>
        <v>0</v>
      </c>
      <c r="AD28" s="47">
        <v>0</v>
      </c>
      <c r="AE28" s="41">
        <v>0</v>
      </c>
      <c r="AF28" s="47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f t="shared" si="6"/>
        <v>0</v>
      </c>
      <c r="BA28" s="41">
        <f t="shared" si="29"/>
        <v>0</v>
      </c>
      <c r="BB28" s="41">
        <v>0</v>
      </c>
      <c r="BC28" s="41">
        <v>0</v>
      </c>
      <c r="BD28" s="41">
        <v>0</v>
      </c>
      <c r="BE28" s="41">
        <f t="shared" si="7"/>
        <v>0</v>
      </c>
      <c r="BF28" s="41">
        <f t="shared" si="8"/>
        <v>0</v>
      </c>
      <c r="BG28" s="41">
        <v>0</v>
      </c>
      <c r="BH28" s="41">
        <v>0</v>
      </c>
      <c r="BI28" s="41">
        <v>0</v>
      </c>
      <c r="BJ28" s="56">
        <f t="shared" si="21"/>
        <v>0.25</v>
      </c>
      <c r="BK28" s="50">
        <f t="shared" si="9"/>
        <v>0</v>
      </c>
      <c r="BL28" s="41">
        <v>0</v>
      </c>
      <c r="BM28" s="41">
        <v>0</v>
      </c>
      <c r="BN28" s="41">
        <v>0</v>
      </c>
      <c r="BO28" s="41">
        <v>0</v>
      </c>
      <c r="BP28" s="56">
        <f t="shared" si="22"/>
        <v>0.25</v>
      </c>
      <c r="BQ28" s="50">
        <f t="shared" si="10"/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57">
        <f t="shared" si="23"/>
        <v>0.25</v>
      </c>
      <c r="BX28" s="53">
        <f t="shared" si="24"/>
        <v>0</v>
      </c>
      <c r="BY28" s="41">
        <v>0</v>
      </c>
      <c r="BZ28" s="41">
        <v>0</v>
      </c>
      <c r="CA28" s="41">
        <v>0</v>
      </c>
      <c r="CB28" s="41">
        <v>0</v>
      </c>
      <c r="CC28" s="57">
        <f t="shared" si="25"/>
        <v>0.25</v>
      </c>
      <c r="CD28" s="50">
        <f t="shared" si="26"/>
        <v>0</v>
      </c>
      <c r="CE28" s="37">
        <v>0</v>
      </c>
      <c r="CF28" s="37">
        <v>0</v>
      </c>
      <c r="CG28" s="58">
        <v>0</v>
      </c>
      <c r="CH28" s="58">
        <v>0</v>
      </c>
      <c r="CI28" s="58">
        <v>0</v>
      </c>
      <c r="CJ28" s="57">
        <f t="shared" si="27"/>
        <v>0.25</v>
      </c>
      <c r="CK28" s="53">
        <f t="shared" si="28"/>
        <v>0</v>
      </c>
    </row>
    <row r="29" spans="1:89" x14ac:dyDescent="0.25">
      <c r="A29" s="35">
        <v>24</v>
      </c>
      <c r="B29" s="36">
        <v>0</v>
      </c>
      <c r="C29" s="37">
        <v>0</v>
      </c>
      <c r="D29" s="38">
        <f t="shared" si="11"/>
        <v>0</v>
      </c>
      <c r="E29" s="37">
        <v>0</v>
      </c>
      <c r="F29" s="39">
        <f t="shared" si="12"/>
        <v>0</v>
      </c>
      <c r="G29" s="55" t="e">
        <f t="shared" si="13"/>
        <v>#DIV/0!</v>
      </c>
      <c r="H29" s="41">
        <v>0</v>
      </c>
      <c r="I29" s="43">
        <f t="shared" si="14"/>
        <v>0</v>
      </c>
      <c r="J29" s="42">
        <f t="shared" si="0"/>
        <v>0</v>
      </c>
      <c r="K29" s="43">
        <f t="shared" si="1"/>
        <v>-1</v>
      </c>
      <c r="L29" s="43">
        <f t="shared" si="2"/>
        <v>0</v>
      </c>
      <c r="M29" s="42">
        <f t="shared" si="15"/>
        <v>0</v>
      </c>
      <c r="N29" s="38">
        <f t="shared" si="16"/>
        <v>0</v>
      </c>
      <c r="O29" s="38">
        <f t="shared" si="17"/>
        <v>0</v>
      </c>
      <c r="P29" s="44">
        <v>0</v>
      </c>
      <c r="Q29" s="38">
        <v>0</v>
      </c>
      <c r="R29" s="43">
        <f t="shared" si="18"/>
        <v>0</v>
      </c>
      <c r="S29" s="41">
        <v>0</v>
      </c>
      <c r="T29" s="41">
        <v>0</v>
      </c>
      <c r="U29" s="56">
        <f t="shared" si="19"/>
        <v>0.25</v>
      </c>
      <c r="V29" s="38">
        <f t="shared" si="20"/>
        <v>0</v>
      </c>
      <c r="W29" s="44">
        <v>0</v>
      </c>
      <c r="X29" s="44">
        <v>0</v>
      </c>
      <c r="Y29" s="44">
        <v>0</v>
      </c>
      <c r="Z29" s="48">
        <f t="shared" si="30"/>
        <v>0</v>
      </c>
      <c r="AA29" s="41">
        <v>0</v>
      </c>
      <c r="AB29" s="41">
        <v>0</v>
      </c>
      <c r="AC29" s="42">
        <f t="shared" si="5"/>
        <v>0</v>
      </c>
      <c r="AD29" s="47">
        <v>0</v>
      </c>
      <c r="AE29" s="41">
        <v>0</v>
      </c>
      <c r="AF29" s="47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f t="shared" si="6"/>
        <v>0</v>
      </c>
      <c r="BA29" s="41">
        <f t="shared" si="29"/>
        <v>0</v>
      </c>
      <c r="BB29" s="41">
        <v>0</v>
      </c>
      <c r="BC29" s="41">
        <v>0</v>
      </c>
      <c r="BD29" s="41">
        <v>0</v>
      </c>
      <c r="BE29" s="41">
        <f t="shared" si="7"/>
        <v>0</v>
      </c>
      <c r="BF29" s="41">
        <f t="shared" si="8"/>
        <v>0</v>
      </c>
      <c r="BG29" s="41">
        <v>0</v>
      </c>
      <c r="BH29" s="41">
        <v>0</v>
      </c>
      <c r="BI29" s="41">
        <v>0</v>
      </c>
      <c r="BJ29" s="56">
        <f t="shared" si="21"/>
        <v>0.25</v>
      </c>
      <c r="BK29" s="50">
        <f t="shared" si="9"/>
        <v>0</v>
      </c>
      <c r="BL29" s="41">
        <v>0</v>
      </c>
      <c r="BM29" s="41">
        <v>0</v>
      </c>
      <c r="BN29" s="41">
        <v>0</v>
      </c>
      <c r="BO29" s="41">
        <v>0</v>
      </c>
      <c r="BP29" s="56">
        <f t="shared" si="22"/>
        <v>0.25</v>
      </c>
      <c r="BQ29" s="50">
        <f t="shared" si="10"/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57">
        <f t="shared" si="23"/>
        <v>0.25</v>
      </c>
      <c r="BX29" s="53">
        <f t="shared" si="24"/>
        <v>0</v>
      </c>
      <c r="BY29" s="41">
        <v>0</v>
      </c>
      <c r="BZ29" s="41">
        <v>0</v>
      </c>
      <c r="CA29" s="41">
        <v>0</v>
      </c>
      <c r="CB29" s="41">
        <v>0</v>
      </c>
      <c r="CC29" s="57">
        <f t="shared" si="25"/>
        <v>0.25</v>
      </c>
      <c r="CD29" s="50">
        <f t="shared" si="26"/>
        <v>0</v>
      </c>
      <c r="CE29" s="37">
        <v>0</v>
      </c>
      <c r="CF29" s="37">
        <v>0</v>
      </c>
      <c r="CG29" s="58">
        <v>0</v>
      </c>
      <c r="CH29" s="58">
        <v>0</v>
      </c>
      <c r="CI29" s="58">
        <v>0</v>
      </c>
      <c r="CJ29" s="57">
        <f t="shared" si="27"/>
        <v>0.25</v>
      </c>
      <c r="CK29" s="53">
        <f t="shared" si="28"/>
        <v>0</v>
      </c>
    </row>
    <row r="30" spans="1:89" x14ac:dyDescent="0.25">
      <c r="A30" s="35">
        <v>25</v>
      </c>
      <c r="B30" s="36">
        <v>0</v>
      </c>
      <c r="C30" s="37">
        <v>0</v>
      </c>
      <c r="D30" s="38">
        <f t="shared" si="11"/>
        <v>0</v>
      </c>
      <c r="E30" s="37">
        <v>0</v>
      </c>
      <c r="F30" s="39">
        <f t="shared" si="12"/>
        <v>0</v>
      </c>
      <c r="G30" s="55" t="e">
        <f t="shared" si="13"/>
        <v>#DIV/0!</v>
      </c>
      <c r="H30" s="41">
        <v>0</v>
      </c>
      <c r="I30" s="43">
        <f t="shared" si="14"/>
        <v>0</v>
      </c>
      <c r="J30" s="42">
        <f t="shared" si="0"/>
        <v>0</v>
      </c>
      <c r="K30" s="43">
        <f t="shared" si="1"/>
        <v>-1</v>
      </c>
      <c r="L30" s="43">
        <f t="shared" si="2"/>
        <v>0</v>
      </c>
      <c r="M30" s="42">
        <f t="shared" si="15"/>
        <v>0</v>
      </c>
      <c r="N30" s="38">
        <f t="shared" si="16"/>
        <v>0</v>
      </c>
      <c r="O30" s="38">
        <f t="shared" si="17"/>
        <v>0</v>
      </c>
      <c r="P30" s="44">
        <v>0</v>
      </c>
      <c r="Q30" s="38">
        <v>0</v>
      </c>
      <c r="R30" s="43">
        <f t="shared" si="18"/>
        <v>0</v>
      </c>
      <c r="S30" s="41">
        <v>0</v>
      </c>
      <c r="T30" s="41">
        <v>0</v>
      </c>
      <c r="U30" s="56">
        <f t="shared" si="19"/>
        <v>0.25</v>
      </c>
      <c r="V30" s="38">
        <f t="shared" si="20"/>
        <v>0</v>
      </c>
      <c r="W30" s="44">
        <v>0</v>
      </c>
      <c r="X30" s="44">
        <v>0</v>
      </c>
      <c r="Y30" s="44">
        <v>0</v>
      </c>
      <c r="Z30" s="48">
        <f t="shared" si="30"/>
        <v>0</v>
      </c>
      <c r="AA30" s="41">
        <v>0</v>
      </c>
      <c r="AB30" s="41">
        <v>0</v>
      </c>
      <c r="AC30" s="42">
        <f t="shared" si="5"/>
        <v>0</v>
      </c>
      <c r="AD30" s="47">
        <v>0</v>
      </c>
      <c r="AE30" s="41">
        <v>0</v>
      </c>
      <c r="AF30" s="47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f t="shared" si="6"/>
        <v>0</v>
      </c>
      <c r="BA30" s="41">
        <f t="shared" si="29"/>
        <v>0</v>
      </c>
      <c r="BB30" s="41">
        <v>0</v>
      </c>
      <c r="BC30" s="41">
        <v>0</v>
      </c>
      <c r="BD30" s="41">
        <v>0</v>
      </c>
      <c r="BE30" s="41">
        <f t="shared" si="7"/>
        <v>0</v>
      </c>
      <c r="BF30" s="41">
        <f t="shared" si="8"/>
        <v>0</v>
      </c>
      <c r="BG30" s="41">
        <v>0</v>
      </c>
      <c r="BH30" s="41">
        <v>0</v>
      </c>
      <c r="BI30" s="41">
        <v>0</v>
      </c>
      <c r="BJ30" s="56">
        <f t="shared" si="21"/>
        <v>0.25</v>
      </c>
      <c r="BK30" s="50">
        <f t="shared" si="9"/>
        <v>0</v>
      </c>
      <c r="BL30" s="41">
        <v>0</v>
      </c>
      <c r="BM30" s="41">
        <v>0</v>
      </c>
      <c r="BN30" s="41">
        <v>0</v>
      </c>
      <c r="BO30" s="41">
        <v>0</v>
      </c>
      <c r="BP30" s="56">
        <f t="shared" si="22"/>
        <v>0.25</v>
      </c>
      <c r="BQ30" s="50">
        <f t="shared" si="10"/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57">
        <f t="shared" si="23"/>
        <v>0.25</v>
      </c>
      <c r="BX30" s="53">
        <f t="shared" si="24"/>
        <v>0</v>
      </c>
      <c r="BY30" s="41">
        <v>0</v>
      </c>
      <c r="BZ30" s="41">
        <v>0</v>
      </c>
      <c r="CA30" s="41">
        <v>0</v>
      </c>
      <c r="CB30" s="41">
        <v>0</v>
      </c>
      <c r="CC30" s="57">
        <f t="shared" si="25"/>
        <v>0.25</v>
      </c>
      <c r="CD30" s="50">
        <f t="shared" si="26"/>
        <v>0</v>
      </c>
      <c r="CE30" s="37">
        <v>0</v>
      </c>
      <c r="CF30" s="37">
        <v>0</v>
      </c>
      <c r="CG30" s="58">
        <v>0</v>
      </c>
      <c r="CH30" s="58">
        <v>0</v>
      </c>
      <c r="CI30" s="58">
        <v>0</v>
      </c>
      <c r="CJ30" s="57">
        <f t="shared" si="27"/>
        <v>0.25</v>
      </c>
      <c r="CK30" s="53">
        <f t="shared" si="28"/>
        <v>0</v>
      </c>
    </row>
    <row r="31" spans="1:89" x14ac:dyDescent="0.25">
      <c r="A31" s="35">
        <v>26</v>
      </c>
      <c r="B31" s="36">
        <v>0</v>
      </c>
      <c r="C31" s="37">
        <v>0</v>
      </c>
      <c r="D31" s="38">
        <f t="shared" si="11"/>
        <v>0</v>
      </c>
      <c r="E31" s="37">
        <v>0</v>
      </c>
      <c r="F31" s="39">
        <f t="shared" si="12"/>
        <v>0</v>
      </c>
      <c r="G31" s="55" t="e">
        <f t="shared" si="13"/>
        <v>#DIV/0!</v>
      </c>
      <c r="H31" s="41">
        <v>0</v>
      </c>
      <c r="I31" s="43">
        <f t="shared" si="14"/>
        <v>0</v>
      </c>
      <c r="J31" s="42">
        <f t="shared" si="0"/>
        <v>0</v>
      </c>
      <c r="K31" s="43">
        <f t="shared" si="1"/>
        <v>-1</v>
      </c>
      <c r="L31" s="43">
        <f t="shared" si="2"/>
        <v>0</v>
      </c>
      <c r="M31" s="42">
        <f t="shared" si="15"/>
        <v>0</v>
      </c>
      <c r="N31" s="38">
        <f t="shared" si="16"/>
        <v>0</v>
      </c>
      <c r="O31" s="38">
        <f t="shared" si="17"/>
        <v>0</v>
      </c>
      <c r="P31" s="44">
        <v>0</v>
      </c>
      <c r="Q31" s="38">
        <v>0</v>
      </c>
      <c r="R31" s="43">
        <f t="shared" si="18"/>
        <v>0</v>
      </c>
      <c r="S31" s="41">
        <v>0</v>
      </c>
      <c r="T31" s="41">
        <v>0</v>
      </c>
      <c r="U31" s="56">
        <f t="shared" si="19"/>
        <v>0.25</v>
      </c>
      <c r="V31" s="38">
        <f t="shared" si="20"/>
        <v>0</v>
      </c>
      <c r="W31" s="44">
        <v>0</v>
      </c>
      <c r="X31" s="44">
        <v>0</v>
      </c>
      <c r="Y31" s="44">
        <v>0</v>
      </c>
      <c r="Z31" s="48">
        <f t="shared" si="30"/>
        <v>0</v>
      </c>
      <c r="AA31" s="41">
        <v>0</v>
      </c>
      <c r="AB31" s="41">
        <v>0</v>
      </c>
      <c r="AC31" s="42">
        <f t="shared" si="5"/>
        <v>0</v>
      </c>
      <c r="AD31" s="47">
        <v>0</v>
      </c>
      <c r="AE31" s="41">
        <v>0</v>
      </c>
      <c r="AF31" s="47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f t="shared" si="6"/>
        <v>0</v>
      </c>
      <c r="BA31" s="41">
        <f t="shared" si="29"/>
        <v>0</v>
      </c>
      <c r="BB31" s="41">
        <v>0</v>
      </c>
      <c r="BC31" s="41">
        <v>0</v>
      </c>
      <c r="BD31" s="41">
        <v>0</v>
      </c>
      <c r="BE31" s="41">
        <f t="shared" si="7"/>
        <v>0</v>
      </c>
      <c r="BF31" s="41">
        <f t="shared" si="8"/>
        <v>0</v>
      </c>
      <c r="BG31" s="41">
        <v>0</v>
      </c>
      <c r="BH31" s="41">
        <v>0</v>
      </c>
      <c r="BI31" s="41">
        <v>0</v>
      </c>
      <c r="BJ31" s="56">
        <f t="shared" si="21"/>
        <v>0.25</v>
      </c>
      <c r="BK31" s="50">
        <f t="shared" si="9"/>
        <v>0</v>
      </c>
      <c r="BL31" s="41">
        <v>0</v>
      </c>
      <c r="BM31" s="41">
        <v>0</v>
      </c>
      <c r="BN31" s="41">
        <v>0</v>
      </c>
      <c r="BO31" s="41">
        <v>0</v>
      </c>
      <c r="BP31" s="56">
        <f t="shared" si="22"/>
        <v>0.25</v>
      </c>
      <c r="BQ31" s="50">
        <f t="shared" si="10"/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57">
        <f t="shared" si="23"/>
        <v>0.25</v>
      </c>
      <c r="BX31" s="53">
        <f t="shared" si="24"/>
        <v>0</v>
      </c>
      <c r="BY31" s="41">
        <v>0</v>
      </c>
      <c r="BZ31" s="41">
        <v>0</v>
      </c>
      <c r="CA31" s="41">
        <v>0</v>
      </c>
      <c r="CB31" s="41">
        <v>0</v>
      </c>
      <c r="CC31" s="57">
        <f t="shared" si="25"/>
        <v>0.25</v>
      </c>
      <c r="CD31" s="50">
        <f t="shared" si="26"/>
        <v>0</v>
      </c>
      <c r="CE31" s="37">
        <v>0</v>
      </c>
      <c r="CF31" s="37">
        <v>0</v>
      </c>
      <c r="CG31" s="58">
        <v>0</v>
      </c>
      <c r="CH31" s="58">
        <v>0</v>
      </c>
      <c r="CI31" s="58">
        <v>0</v>
      </c>
      <c r="CJ31" s="57">
        <f t="shared" si="27"/>
        <v>0.25</v>
      </c>
      <c r="CK31" s="53">
        <f t="shared" si="28"/>
        <v>0</v>
      </c>
    </row>
    <row r="32" spans="1:89" x14ac:dyDescent="0.25">
      <c r="A32" s="35">
        <v>27</v>
      </c>
      <c r="B32" s="36">
        <v>0</v>
      </c>
      <c r="C32" s="37">
        <v>0</v>
      </c>
      <c r="D32" s="38">
        <f t="shared" si="11"/>
        <v>0</v>
      </c>
      <c r="E32" s="37">
        <v>0</v>
      </c>
      <c r="F32" s="39">
        <f t="shared" si="12"/>
        <v>0</v>
      </c>
      <c r="G32" s="55" t="e">
        <f t="shared" si="13"/>
        <v>#DIV/0!</v>
      </c>
      <c r="H32" s="41">
        <v>0</v>
      </c>
      <c r="I32" s="43">
        <f t="shared" si="14"/>
        <v>0</v>
      </c>
      <c r="J32" s="42">
        <f t="shared" si="0"/>
        <v>0</v>
      </c>
      <c r="K32" s="43">
        <f t="shared" si="1"/>
        <v>-1</v>
      </c>
      <c r="L32" s="43">
        <f t="shared" si="2"/>
        <v>0</v>
      </c>
      <c r="M32" s="42">
        <f t="shared" si="15"/>
        <v>0</v>
      </c>
      <c r="N32" s="38">
        <f t="shared" si="16"/>
        <v>0</v>
      </c>
      <c r="O32" s="38">
        <f t="shared" si="17"/>
        <v>0</v>
      </c>
      <c r="P32" s="44">
        <v>0</v>
      </c>
      <c r="Q32" s="38">
        <v>0</v>
      </c>
      <c r="R32" s="43">
        <f t="shared" si="18"/>
        <v>0</v>
      </c>
      <c r="S32" s="41">
        <v>0</v>
      </c>
      <c r="T32" s="41">
        <v>0</v>
      </c>
      <c r="U32" s="56">
        <f t="shared" si="19"/>
        <v>0.25</v>
      </c>
      <c r="V32" s="38">
        <f t="shared" si="20"/>
        <v>0</v>
      </c>
      <c r="W32" s="44">
        <v>0</v>
      </c>
      <c r="X32" s="44">
        <v>0</v>
      </c>
      <c r="Y32" s="44">
        <v>0</v>
      </c>
      <c r="Z32" s="48">
        <f t="shared" si="30"/>
        <v>0</v>
      </c>
      <c r="AA32" s="41">
        <v>0</v>
      </c>
      <c r="AB32" s="41">
        <v>0</v>
      </c>
      <c r="AC32" s="42">
        <f t="shared" si="5"/>
        <v>0</v>
      </c>
      <c r="AD32" s="47">
        <v>0</v>
      </c>
      <c r="AE32" s="41">
        <v>0</v>
      </c>
      <c r="AF32" s="47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f t="shared" si="6"/>
        <v>0</v>
      </c>
      <c r="BA32" s="41">
        <f t="shared" si="29"/>
        <v>0</v>
      </c>
      <c r="BB32" s="41">
        <v>0</v>
      </c>
      <c r="BC32" s="41">
        <v>0</v>
      </c>
      <c r="BD32" s="41">
        <v>0</v>
      </c>
      <c r="BE32" s="41">
        <f t="shared" si="7"/>
        <v>0</v>
      </c>
      <c r="BF32" s="41">
        <f t="shared" si="8"/>
        <v>0</v>
      </c>
      <c r="BG32" s="41">
        <v>0</v>
      </c>
      <c r="BH32" s="41">
        <v>0</v>
      </c>
      <c r="BI32" s="41">
        <v>0</v>
      </c>
      <c r="BJ32" s="56">
        <f t="shared" si="21"/>
        <v>0.25</v>
      </c>
      <c r="BK32" s="50">
        <f t="shared" si="9"/>
        <v>0</v>
      </c>
      <c r="BL32" s="41">
        <v>0</v>
      </c>
      <c r="BM32" s="41">
        <v>0</v>
      </c>
      <c r="BN32" s="41">
        <v>0</v>
      </c>
      <c r="BO32" s="41">
        <v>0</v>
      </c>
      <c r="BP32" s="56">
        <f t="shared" si="22"/>
        <v>0.25</v>
      </c>
      <c r="BQ32" s="50">
        <f t="shared" si="10"/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57">
        <f t="shared" si="23"/>
        <v>0.25</v>
      </c>
      <c r="BX32" s="53">
        <f t="shared" si="24"/>
        <v>0</v>
      </c>
      <c r="BY32" s="41">
        <v>0</v>
      </c>
      <c r="BZ32" s="41">
        <v>0</v>
      </c>
      <c r="CA32" s="41">
        <v>0</v>
      </c>
      <c r="CB32" s="41">
        <v>0</v>
      </c>
      <c r="CC32" s="57">
        <f t="shared" si="25"/>
        <v>0.25</v>
      </c>
      <c r="CD32" s="50">
        <f t="shared" si="26"/>
        <v>0</v>
      </c>
      <c r="CE32" s="37">
        <v>0</v>
      </c>
      <c r="CF32" s="37">
        <v>0</v>
      </c>
      <c r="CG32" s="58">
        <v>0</v>
      </c>
      <c r="CH32" s="58">
        <v>0</v>
      </c>
      <c r="CI32" s="58">
        <v>0</v>
      </c>
      <c r="CJ32" s="57">
        <f t="shared" si="27"/>
        <v>0.25</v>
      </c>
      <c r="CK32" s="53">
        <f t="shared" si="28"/>
        <v>0</v>
      </c>
    </row>
    <row r="33" spans="1:89" x14ac:dyDescent="0.25">
      <c r="A33" s="35">
        <v>28</v>
      </c>
      <c r="B33" s="36">
        <v>0</v>
      </c>
      <c r="C33" s="37">
        <v>0</v>
      </c>
      <c r="D33" s="38">
        <f t="shared" si="11"/>
        <v>0</v>
      </c>
      <c r="E33" s="37">
        <v>0</v>
      </c>
      <c r="F33" s="39">
        <f t="shared" si="12"/>
        <v>0</v>
      </c>
      <c r="G33" s="55" t="e">
        <f t="shared" si="13"/>
        <v>#DIV/0!</v>
      </c>
      <c r="H33" s="41">
        <v>0</v>
      </c>
      <c r="I33" s="43">
        <f t="shared" si="14"/>
        <v>0</v>
      </c>
      <c r="J33" s="42">
        <f t="shared" si="0"/>
        <v>0</v>
      </c>
      <c r="K33" s="43">
        <f t="shared" si="1"/>
        <v>-1</v>
      </c>
      <c r="L33" s="43">
        <f t="shared" si="2"/>
        <v>0</v>
      </c>
      <c r="M33" s="42">
        <f t="shared" si="15"/>
        <v>0</v>
      </c>
      <c r="N33" s="38">
        <f t="shared" si="16"/>
        <v>0</v>
      </c>
      <c r="O33" s="38">
        <f t="shared" si="17"/>
        <v>0</v>
      </c>
      <c r="P33" s="44">
        <v>0</v>
      </c>
      <c r="Q33" s="38">
        <v>0</v>
      </c>
      <c r="R33" s="43">
        <f t="shared" si="18"/>
        <v>0</v>
      </c>
      <c r="S33" s="41">
        <v>0</v>
      </c>
      <c r="T33" s="41">
        <v>0</v>
      </c>
      <c r="U33" s="56">
        <f t="shared" si="19"/>
        <v>0.25</v>
      </c>
      <c r="V33" s="38">
        <f t="shared" si="20"/>
        <v>0</v>
      </c>
      <c r="W33" s="44">
        <v>0</v>
      </c>
      <c r="X33" s="44">
        <v>0</v>
      </c>
      <c r="Y33" s="44">
        <v>0</v>
      </c>
      <c r="Z33" s="48">
        <f t="shared" si="30"/>
        <v>0</v>
      </c>
      <c r="AA33" s="41">
        <v>0</v>
      </c>
      <c r="AB33" s="41">
        <v>0</v>
      </c>
      <c r="AC33" s="42">
        <f t="shared" si="5"/>
        <v>0</v>
      </c>
      <c r="AD33" s="47">
        <v>0</v>
      </c>
      <c r="AE33" s="41">
        <v>0</v>
      </c>
      <c r="AF33" s="47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f t="shared" si="6"/>
        <v>0</v>
      </c>
      <c r="BA33" s="41">
        <f t="shared" si="29"/>
        <v>0</v>
      </c>
      <c r="BB33" s="41">
        <v>0</v>
      </c>
      <c r="BC33" s="41">
        <v>0</v>
      </c>
      <c r="BD33" s="41">
        <v>0</v>
      </c>
      <c r="BE33" s="41">
        <f t="shared" si="7"/>
        <v>0</v>
      </c>
      <c r="BF33" s="41">
        <f t="shared" si="8"/>
        <v>0</v>
      </c>
      <c r="BG33" s="41">
        <v>0</v>
      </c>
      <c r="BH33" s="41">
        <v>0</v>
      </c>
      <c r="BI33" s="41">
        <v>0</v>
      </c>
      <c r="BJ33" s="56">
        <f t="shared" si="21"/>
        <v>0.25</v>
      </c>
      <c r="BK33" s="50">
        <f t="shared" si="9"/>
        <v>0</v>
      </c>
      <c r="BL33" s="41">
        <v>0</v>
      </c>
      <c r="BM33" s="41">
        <v>0</v>
      </c>
      <c r="BN33" s="41">
        <v>0</v>
      </c>
      <c r="BO33" s="41">
        <v>0</v>
      </c>
      <c r="BP33" s="56">
        <f t="shared" si="22"/>
        <v>0.25</v>
      </c>
      <c r="BQ33" s="50">
        <f t="shared" si="10"/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57">
        <f t="shared" si="23"/>
        <v>0.25</v>
      </c>
      <c r="BX33" s="53">
        <f t="shared" si="24"/>
        <v>0</v>
      </c>
      <c r="BY33" s="41">
        <v>0</v>
      </c>
      <c r="BZ33" s="41">
        <v>0</v>
      </c>
      <c r="CA33" s="41">
        <v>0</v>
      </c>
      <c r="CB33" s="41">
        <v>0</v>
      </c>
      <c r="CC33" s="57">
        <f t="shared" si="25"/>
        <v>0.25</v>
      </c>
      <c r="CD33" s="50">
        <f t="shared" si="26"/>
        <v>0</v>
      </c>
      <c r="CE33" s="37">
        <v>0</v>
      </c>
      <c r="CF33" s="37">
        <v>0</v>
      </c>
      <c r="CG33" s="58">
        <v>0</v>
      </c>
      <c r="CH33" s="58">
        <v>0</v>
      </c>
      <c r="CI33" s="58">
        <v>0</v>
      </c>
      <c r="CJ33" s="57">
        <f t="shared" si="27"/>
        <v>0.25</v>
      </c>
      <c r="CK33" s="53">
        <f t="shared" si="28"/>
        <v>0</v>
      </c>
    </row>
    <row r="34" spans="1:89" x14ac:dyDescent="0.25">
      <c r="A34" s="35">
        <v>29</v>
      </c>
      <c r="B34" s="36">
        <v>0</v>
      </c>
      <c r="C34" s="37">
        <v>0</v>
      </c>
      <c r="D34" s="38">
        <f t="shared" si="11"/>
        <v>0</v>
      </c>
      <c r="E34" s="37">
        <v>0</v>
      </c>
      <c r="F34" s="39">
        <f t="shared" si="12"/>
        <v>0</v>
      </c>
      <c r="G34" s="55" t="e">
        <f t="shared" si="13"/>
        <v>#DIV/0!</v>
      </c>
      <c r="H34" s="41">
        <v>0</v>
      </c>
      <c r="I34" s="43">
        <f t="shared" si="14"/>
        <v>0</v>
      </c>
      <c r="J34" s="42">
        <f t="shared" si="0"/>
        <v>0</v>
      </c>
      <c r="K34" s="43">
        <f t="shared" si="1"/>
        <v>-1</v>
      </c>
      <c r="L34" s="43">
        <f t="shared" si="2"/>
        <v>0</v>
      </c>
      <c r="M34" s="42">
        <f t="shared" si="15"/>
        <v>0</v>
      </c>
      <c r="N34" s="38">
        <f t="shared" si="16"/>
        <v>0</v>
      </c>
      <c r="O34" s="38">
        <f t="shared" si="17"/>
        <v>0</v>
      </c>
      <c r="P34" s="44">
        <v>0</v>
      </c>
      <c r="Q34" s="38">
        <v>0</v>
      </c>
      <c r="R34" s="43">
        <f t="shared" si="18"/>
        <v>0</v>
      </c>
      <c r="S34" s="41">
        <v>0</v>
      </c>
      <c r="T34" s="41">
        <v>0</v>
      </c>
      <c r="U34" s="56">
        <f t="shared" si="19"/>
        <v>0.25</v>
      </c>
      <c r="V34" s="38">
        <f t="shared" si="20"/>
        <v>0</v>
      </c>
      <c r="W34" s="44">
        <v>0</v>
      </c>
      <c r="X34" s="44">
        <v>0</v>
      </c>
      <c r="Y34" s="44">
        <v>0</v>
      </c>
      <c r="Z34" s="48">
        <f t="shared" si="30"/>
        <v>0</v>
      </c>
      <c r="AA34" s="41">
        <v>0</v>
      </c>
      <c r="AB34" s="41">
        <v>0</v>
      </c>
      <c r="AC34" s="42">
        <f t="shared" si="5"/>
        <v>0</v>
      </c>
      <c r="AD34" s="47">
        <v>0</v>
      </c>
      <c r="AE34" s="41">
        <v>0</v>
      </c>
      <c r="AF34" s="47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f t="shared" si="6"/>
        <v>0</v>
      </c>
      <c r="BA34" s="41">
        <f t="shared" si="29"/>
        <v>0</v>
      </c>
      <c r="BB34" s="41">
        <v>0</v>
      </c>
      <c r="BC34" s="41">
        <v>0</v>
      </c>
      <c r="BD34" s="41">
        <v>0</v>
      </c>
      <c r="BE34" s="41">
        <f t="shared" si="7"/>
        <v>0</v>
      </c>
      <c r="BF34" s="41">
        <f t="shared" si="8"/>
        <v>0</v>
      </c>
      <c r="BG34" s="41">
        <v>0</v>
      </c>
      <c r="BH34" s="41">
        <v>0</v>
      </c>
      <c r="BI34" s="41">
        <v>0</v>
      </c>
      <c r="BJ34" s="56">
        <f t="shared" si="21"/>
        <v>0.25</v>
      </c>
      <c r="BK34" s="50">
        <f t="shared" si="9"/>
        <v>0</v>
      </c>
      <c r="BL34" s="41">
        <v>0</v>
      </c>
      <c r="BM34" s="41">
        <v>0</v>
      </c>
      <c r="BN34" s="41">
        <v>0</v>
      </c>
      <c r="BO34" s="41">
        <v>0</v>
      </c>
      <c r="BP34" s="56">
        <f t="shared" si="22"/>
        <v>0.25</v>
      </c>
      <c r="BQ34" s="50">
        <f t="shared" si="10"/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57">
        <f t="shared" si="23"/>
        <v>0.25</v>
      </c>
      <c r="BX34" s="53">
        <f t="shared" si="24"/>
        <v>0</v>
      </c>
      <c r="BY34" s="41">
        <v>0</v>
      </c>
      <c r="BZ34" s="41">
        <v>0</v>
      </c>
      <c r="CA34" s="41">
        <v>0</v>
      </c>
      <c r="CB34" s="41">
        <v>0</v>
      </c>
      <c r="CC34" s="57">
        <f t="shared" si="25"/>
        <v>0.25</v>
      </c>
      <c r="CD34" s="50">
        <f t="shared" si="26"/>
        <v>0</v>
      </c>
      <c r="CE34" s="37">
        <v>0</v>
      </c>
      <c r="CF34" s="37">
        <v>0</v>
      </c>
      <c r="CG34" s="58">
        <v>0</v>
      </c>
      <c r="CH34" s="58">
        <v>0</v>
      </c>
      <c r="CI34" s="58">
        <v>0</v>
      </c>
      <c r="CJ34" s="57">
        <f t="shared" si="27"/>
        <v>0.25</v>
      </c>
      <c r="CK34" s="53">
        <f t="shared" si="28"/>
        <v>0</v>
      </c>
    </row>
    <row r="35" spans="1:89" x14ac:dyDescent="0.25">
      <c r="A35" s="35">
        <v>30</v>
      </c>
      <c r="B35" s="36">
        <v>0</v>
      </c>
      <c r="C35" s="37">
        <v>0</v>
      </c>
      <c r="D35" s="38">
        <f t="shared" si="11"/>
        <v>0</v>
      </c>
      <c r="E35" s="37">
        <v>0</v>
      </c>
      <c r="F35" s="39">
        <f t="shared" si="12"/>
        <v>0</v>
      </c>
      <c r="G35" s="55" t="e">
        <f t="shared" si="13"/>
        <v>#DIV/0!</v>
      </c>
      <c r="H35" s="41">
        <v>0</v>
      </c>
      <c r="I35" s="43">
        <f t="shared" si="14"/>
        <v>0</v>
      </c>
      <c r="J35" s="42">
        <f t="shared" si="0"/>
        <v>0</v>
      </c>
      <c r="K35" s="43">
        <f t="shared" si="1"/>
        <v>-1</v>
      </c>
      <c r="L35" s="43">
        <f t="shared" si="2"/>
        <v>0</v>
      </c>
      <c r="M35" s="42">
        <f t="shared" si="15"/>
        <v>0</v>
      </c>
      <c r="N35" s="38">
        <f t="shared" si="16"/>
        <v>0</v>
      </c>
      <c r="O35" s="38">
        <f t="shared" si="17"/>
        <v>0</v>
      </c>
      <c r="P35" s="44">
        <v>0</v>
      </c>
      <c r="Q35" s="38">
        <v>0</v>
      </c>
      <c r="R35" s="43">
        <f t="shared" si="18"/>
        <v>0</v>
      </c>
      <c r="S35" s="41">
        <v>0</v>
      </c>
      <c r="T35" s="41">
        <v>0</v>
      </c>
      <c r="U35" s="56">
        <f t="shared" si="19"/>
        <v>0.25</v>
      </c>
      <c r="V35" s="38">
        <f t="shared" si="20"/>
        <v>0</v>
      </c>
      <c r="W35" s="44">
        <v>0</v>
      </c>
      <c r="X35" s="44">
        <v>0</v>
      </c>
      <c r="Y35" s="44">
        <v>0</v>
      </c>
      <c r="Z35" s="48">
        <f t="shared" si="30"/>
        <v>0</v>
      </c>
      <c r="AA35" s="41">
        <v>0</v>
      </c>
      <c r="AB35" s="41">
        <v>0</v>
      </c>
      <c r="AC35" s="42">
        <f t="shared" si="5"/>
        <v>0</v>
      </c>
      <c r="AD35" s="47">
        <v>0</v>
      </c>
      <c r="AE35" s="41">
        <v>0</v>
      </c>
      <c r="AF35" s="47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f t="shared" si="6"/>
        <v>0</v>
      </c>
      <c r="BA35" s="41">
        <f t="shared" si="29"/>
        <v>0</v>
      </c>
      <c r="BB35" s="41">
        <v>0</v>
      </c>
      <c r="BC35" s="41">
        <v>0</v>
      </c>
      <c r="BD35" s="41">
        <v>0</v>
      </c>
      <c r="BE35" s="41">
        <f t="shared" si="7"/>
        <v>0</v>
      </c>
      <c r="BF35" s="41">
        <f t="shared" si="8"/>
        <v>0</v>
      </c>
      <c r="BG35" s="41">
        <v>0</v>
      </c>
      <c r="BH35" s="41">
        <v>0</v>
      </c>
      <c r="BI35" s="41">
        <v>0</v>
      </c>
      <c r="BJ35" s="56">
        <f t="shared" si="21"/>
        <v>0.25</v>
      </c>
      <c r="BK35" s="50">
        <f t="shared" si="9"/>
        <v>0</v>
      </c>
      <c r="BL35" s="41">
        <v>0</v>
      </c>
      <c r="BM35" s="41">
        <v>0</v>
      </c>
      <c r="BN35" s="41">
        <v>0</v>
      </c>
      <c r="BO35" s="41">
        <v>0</v>
      </c>
      <c r="BP35" s="56">
        <f t="shared" si="22"/>
        <v>0.25</v>
      </c>
      <c r="BQ35" s="50">
        <f t="shared" si="10"/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57">
        <f t="shared" si="23"/>
        <v>0.25</v>
      </c>
      <c r="BX35" s="53">
        <f t="shared" si="24"/>
        <v>0</v>
      </c>
      <c r="BY35" s="41">
        <v>0</v>
      </c>
      <c r="BZ35" s="41">
        <v>0</v>
      </c>
      <c r="CA35" s="41">
        <v>0</v>
      </c>
      <c r="CB35" s="41">
        <v>0</v>
      </c>
      <c r="CC35" s="57">
        <f t="shared" si="25"/>
        <v>0.25</v>
      </c>
      <c r="CD35" s="50">
        <f t="shared" si="26"/>
        <v>0</v>
      </c>
      <c r="CE35" s="37">
        <v>0</v>
      </c>
      <c r="CF35" s="37">
        <v>0</v>
      </c>
      <c r="CG35" s="58">
        <v>0</v>
      </c>
      <c r="CH35" s="58">
        <v>0</v>
      </c>
      <c r="CI35" s="58">
        <v>0</v>
      </c>
      <c r="CJ35" s="57">
        <f t="shared" si="27"/>
        <v>0.25</v>
      </c>
      <c r="CK35" s="53">
        <f t="shared" si="28"/>
        <v>0</v>
      </c>
    </row>
    <row r="36" spans="1:89" x14ac:dyDescent="0.25">
      <c r="A36" s="35">
        <v>31</v>
      </c>
      <c r="B36" s="36">
        <v>0</v>
      </c>
      <c r="C36" s="37">
        <v>0</v>
      </c>
      <c r="D36" s="38">
        <f t="shared" si="11"/>
        <v>0</v>
      </c>
      <c r="E36" s="37">
        <v>0</v>
      </c>
      <c r="F36" s="39">
        <f t="shared" si="12"/>
        <v>0</v>
      </c>
      <c r="G36" s="55" t="e">
        <f t="shared" si="13"/>
        <v>#DIV/0!</v>
      </c>
      <c r="H36" s="41">
        <v>0</v>
      </c>
      <c r="I36" s="43">
        <f t="shared" si="14"/>
        <v>0</v>
      </c>
      <c r="J36" s="42">
        <f t="shared" si="0"/>
        <v>0</v>
      </c>
      <c r="K36" s="43">
        <f t="shared" si="1"/>
        <v>-1</v>
      </c>
      <c r="L36" s="43">
        <f t="shared" si="2"/>
        <v>0</v>
      </c>
      <c r="M36" s="42">
        <f t="shared" si="15"/>
        <v>0</v>
      </c>
      <c r="N36" s="38">
        <f t="shared" si="16"/>
        <v>0</v>
      </c>
      <c r="O36" s="38">
        <f t="shared" si="17"/>
        <v>0</v>
      </c>
      <c r="P36" s="44">
        <v>0</v>
      </c>
      <c r="Q36" s="38">
        <v>0</v>
      </c>
      <c r="R36" s="43">
        <f t="shared" si="18"/>
        <v>0</v>
      </c>
      <c r="S36" s="41">
        <v>0</v>
      </c>
      <c r="T36" s="41">
        <v>0</v>
      </c>
      <c r="U36" s="56">
        <f t="shared" si="19"/>
        <v>0.25</v>
      </c>
      <c r="V36" s="38">
        <f t="shared" si="20"/>
        <v>0</v>
      </c>
      <c r="W36" s="44">
        <v>0</v>
      </c>
      <c r="X36" s="44">
        <v>0</v>
      </c>
      <c r="Y36" s="44">
        <v>0</v>
      </c>
      <c r="Z36" s="48">
        <f t="shared" si="30"/>
        <v>0</v>
      </c>
      <c r="AA36" s="41">
        <v>0</v>
      </c>
      <c r="AB36" s="41">
        <v>0</v>
      </c>
      <c r="AC36" s="42">
        <f t="shared" si="5"/>
        <v>0</v>
      </c>
      <c r="AD36" s="47">
        <v>0</v>
      </c>
      <c r="AE36" s="41">
        <v>0</v>
      </c>
      <c r="AF36" s="47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f t="shared" si="6"/>
        <v>0</v>
      </c>
      <c r="BA36" s="41">
        <f t="shared" si="29"/>
        <v>0</v>
      </c>
      <c r="BB36" s="41">
        <v>0</v>
      </c>
      <c r="BC36" s="41">
        <v>0</v>
      </c>
      <c r="BD36" s="41">
        <v>0</v>
      </c>
      <c r="BE36" s="41">
        <f t="shared" si="7"/>
        <v>0</v>
      </c>
      <c r="BF36" s="41">
        <f t="shared" si="8"/>
        <v>0</v>
      </c>
      <c r="BG36" s="41">
        <v>0</v>
      </c>
      <c r="BH36" s="41">
        <v>0</v>
      </c>
      <c r="BI36" s="41">
        <v>0</v>
      </c>
      <c r="BJ36" s="56">
        <f t="shared" si="21"/>
        <v>0.25</v>
      </c>
      <c r="BK36" s="50">
        <f t="shared" si="9"/>
        <v>0</v>
      </c>
      <c r="BL36" s="41">
        <v>0</v>
      </c>
      <c r="BM36" s="41">
        <v>0</v>
      </c>
      <c r="BN36" s="41">
        <v>0</v>
      </c>
      <c r="BO36" s="41">
        <v>0</v>
      </c>
      <c r="BP36" s="56">
        <f t="shared" si="22"/>
        <v>0.25</v>
      </c>
      <c r="BQ36" s="50">
        <f t="shared" si="10"/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57">
        <f t="shared" si="23"/>
        <v>0.25</v>
      </c>
      <c r="BX36" s="53">
        <f t="shared" si="24"/>
        <v>0</v>
      </c>
      <c r="BY36" s="41">
        <v>0</v>
      </c>
      <c r="BZ36" s="41">
        <v>0</v>
      </c>
      <c r="CA36" s="41">
        <v>0</v>
      </c>
      <c r="CB36" s="41">
        <v>0</v>
      </c>
      <c r="CC36" s="57">
        <f t="shared" si="25"/>
        <v>0.25</v>
      </c>
      <c r="CD36" s="50">
        <f t="shared" si="26"/>
        <v>0</v>
      </c>
      <c r="CE36" s="37">
        <v>0</v>
      </c>
      <c r="CF36" s="37">
        <v>0</v>
      </c>
      <c r="CG36" s="58">
        <v>0</v>
      </c>
      <c r="CH36" s="58">
        <v>0</v>
      </c>
      <c r="CI36" s="58">
        <v>0</v>
      </c>
      <c r="CJ36" s="57">
        <f t="shared" si="27"/>
        <v>0.25</v>
      </c>
      <c r="CK36" s="53">
        <f t="shared" si="28"/>
        <v>0</v>
      </c>
    </row>
    <row r="37" spans="1:89" x14ac:dyDescent="0.25">
      <c r="A37" s="35">
        <v>32</v>
      </c>
      <c r="B37" s="36">
        <v>0</v>
      </c>
      <c r="C37" s="37">
        <v>0</v>
      </c>
      <c r="D37" s="38">
        <f t="shared" si="11"/>
        <v>0</v>
      </c>
      <c r="E37" s="37">
        <v>0</v>
      </c>
      <c r="F37" s="39">
        <f t="shared" si="12"/>
        <v>0</v>
      </c>
      <c r="G37" s="55" t="e">
        <f t="shared" si="13"/>
        <v>#DIV/0!</v>
      </c>
      <c r="H37" s="41">
        <v>0</v>
      </c>
      <c r="I37" s="43">
        <f t="shared" si="14"/>
        <v>0</v>
      </c>
      <c r="J37" s="42">
        <f t="shared" si="0"/>
        <v>0</v>
      </c>
      <c r="K37" s="43">
        <f t="shared" si="1"/>
        <v>-1</v>
      </c>
      <c r="L37" s="43">
        <f t="shared" si="2"/>
        <v>0</v>
      </c>
      <c r="M37" s="42">
        <f t="shared" si="15"/>
        <v>0</v>
      </c>
      <c r="N37" s="38">
        <f t="shared" si="16"/>
        <v>0</v>
      </c>
      <c r="O37" s="38">
        <f t="shared" si="17"/>
        <v>0</v>
      </c>
      <c r="P37" s="44">
        <v>0</v>
      </c>
      <c r="Q37" s="38">
        <v>0</v>
      </c>
      <c r="R37" s="43">
        <f t="shared" si="18"/>
        <v>0</v>
      </c>
      <c r="S37" s="41">
        <v>0</v>
      </c>
      <c r="T37" s="41">
        <v>0</v>
      </c>
      <c r="U37" s="56">
        <f t="shared" si="19"/>
        <v>0.25</v>
      </c>
      <c r="V37" s="38">
        <f t="shared" si="20"/>
        <v>0</v>
      </c>
      <c r="W37" s="44">
        <v>0</v>
      </c>
      <c r="X37" s="44">
        <v>0</v>
      </c>
      <c r="Y37" s="44">
        <v>0</v>
      </c>
      <c r="Z37" s="48">
        <f t="shared" si="30"/>
        <v>0</v>
      </c>
      <c r="AA37" s="41">
        <v>0</v>
      </c>
      <c r="AB37" s="41">
        <v>0</v>
      </c>
      <c r="AC37" s="42">
        <f t="shared" si="5"/>
        <v>0</v>
      </c>
      <c r="AD37" s="47">
        <v>0</v>
      </c>
      <c r="AE37" s="41">
        <v>0</v>
      </c>
      <c r="AF37" s="47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f t="shared" si="6"/>
        <v>0</v>
      </c>
      <c r="BA37" s="41">
        <f t="shared" si="29"/>
        <v>0</v>
      </c>
      <c r="BB37" s="41">
        <v>0</v>
      </c>
      <c r="BC37" s="41">
        <v>0</v>
      </c>
      <c r="BD37" s="41">
        <v>0</v>
      </c>
      <c r="BE37" s="41">
        <f t="shared" si="7"/>
        <v>0</v>
      </c>
      <c r="BF37" s="41">
        <f t="shared" si="8"/>
        <v>0</v>
      </c>
      <c r="BG37" s="41">
        <v>0</v>
      </c>
      <c r="BH37" s="41">
        <v>0</v>
      </c>
      <c r="BI37" s="41">
        <v>0</v>
      </c>
      <c r="BJ37" s="56">
        <f t="shared" si="21"/>
        <v>0.25</v>
      </c>
      <c r="BK37" s="50">
        <f t="shared" si="9"/>
        <v>0</v>
      </c>
      <c r="BL37" s="41">
        <v>0</v>
      </c>
      <c r="BM37" s="41">
        <v>0</v>
      </c>
      <c r="BN37" s="41">
        <v>0</v>
      </c>
      <c r="BO37" s="41">
        <v>0</v>
      </c>
      <c r="BP37" s="56">
        <f t="shared" si="22"/>
        <v>0.25</v>
      </c>
      <c r="BQ37" s="50">
        <f t="shared" si="10"/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57">
        <f t="shared" si="23"/>
        <v>0.25</v>
      </c>
      <c r="BX37" s="53">
        <f t="shared" si="24"/>
        <v>0</v>
      </c>
      <c r="BY37" s="41">
        <v>0</v>
      </c>
      <c r="BZ37" s="41">
        <v>0</v>
      </c>
      <c r="CA37" s="41">
        <v>0</v>
      </c>
      <c r="CB37" s="41">
        <v>0</v>
      </c>
      <c r="CC37" s="57">
        <f t="shared" si="25"/>
        <v>0.25</v>
      </c>
      <c r="CD37" s="50">
        <f t="shared" si="26"/>
        <v>0</v>
      </c>
      <c r="CE37" s="37">
        <v>0</v>
      </c>
      <c r="CF37" s="37">
        <v>0</v>
      </c>
      <c r="CG37" s="58">
        <v>0</v>
      </c>
      <c r="CH37" s="58">
        <v>0</v>
      </c>
      <c r="CI37" s="58">
        <v>0</v>
      </c>
      <c r="CJ37" s="57">
        <f t="shared" si="27"/>
        <v>0.25</v>
      </c>
      <c r="CK37" s="53">
        <f t="shared" si="28"/>
        <v>0</v>
      </c>
    </row>
    <row r="38" spans="1:89" x14ac:dyDescent="0.25">
      <c r="A38" s="35">
        <v>33</v>
      </c>
      <c r="B38" s="36">
        <v>0</v>
      </c>
      <c r="C38" s="37">
        <v>0</v>
      </c>
      <c r="D38" s="38">
        <f t="shared" si="11"/>
        <v>0</v>
      </c>
      <c r="E38" s="37">
        <v>0</v>
      </c>
      <c r="F38" s="39">
        <f t="shared" si="12"/>
        <v>0</v>
      </c>
      <c r="G38" s="55" t="e">
        <f t="shared" si="13"/>
        <v>#DIV/0!</v>
      </c>
      <c r="H38" s="41">
        <v>0</v>
      </c>
      <c r="I38" s="43">
        <f t="shared" si="14"/>
        <v>0</v>
      </c>
      <c r="J38" s="42">
        <f t="shared" ref="J38:J55" si="31">D38*I38</f>
        <v>0</v>
      </c>
      <c r="K38" s="43">
        <f t="shared" ref="K38:K55" si="32">I38-1</f>
        <v>-1</v>
      </c>
      <c r="L38" s="43">
        <f t="shared" ref="L38:L55" si="33">D38*K38</f>
        <v>0</v>
      </c>
      <c r="M38" s="42">
        <f t="shared" si="15"/>
        <v>0</v>
      </c>
      <c r="N38" s="38">
        <f t="shared" si="16"/>
        <v>0</v>
      </c>
      <c r="O38" s="38">
        <f t="shared" si="17"/>
        <v>0</v>
      </c>
      <c r="P38" s="44">
        <v>0</v>
      </c>
      <c r="Q38" s="38">
        <v>0</v>
      </c>
      <c r="R38" s="43">
        <f t="shared" si="18"/>
        <v>0</v>
      </c>
      <c r="S38" s="41">
        <v>0</v>
      </c>
      <c r="T38" s="41">
        <v>0</v>
      </c>
      <c r="U38" s="56">
        <f t="shared" si="19"/>
        <v>0.25</v>
      </c>
      <c r="V38" s="38">
        <f t="shared" si="20"/>
        <v>0</v>
      </c>
      <c r="W38" s="44">
        <v>0</v>
      </c>
      <c r="X38" s="44">
        <v>0</v>
      </c>
      <c r="Y38" s="44">
        <v>0</v>
      </c>
      <c r="Z38" s="48">
        <f t="shared" si="30"/>
        <v>0</v>
      </c>
      <c r="AA38" s="41">
        <v>0</v>
      </c>
      <c r="AB38" s="41">
        <v>0</v>
      </c>
      <c r="AC38" s="42">
        <f t="shared" ref="AC38:AC55" si="34">(AA38+AB38)*D38</f>
        <v>0</v>
      </c>
      <c r="AD38" s="47">
        <v>0</v>
      </c>
      <c r="AE38" s="41">
        <v>0</v>
      </c>
      <c r="AF38" s="47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f t="shared" ref="AZ38:AZ55" si="35">D38</f>
        <v>0</v>
      </c>
      <c r="BA38" s="41">
        <f t="shared" si="29"/>
        <v>0</v>
      </c>
      <c r="BB38" s="41">
        <v>0</v>
      </c>
      <c r="BC38" s="41">
        <v>0</v>
      </c>
      <c r="BD38" s="41">
        <v>0</v>
      </c>
      <c r="BE38" s="41">
        <f t="shared" ref="BE38:BE55" si="36">AJ38*15+AL38*15</f>
        <v>0</v>
      </c>
      <c r="BF38" s="41">
        <f t="shared" ref="BF38:BF55" si="37">BE38</f>
        <v>0</v>
      </c>
      <c r="BG38" s="41">
        <v>0</v>
      </c>
      <c r="BH38" s="41">
        <v>0</v>
      </c>
      <c r="BI38" s="41">
        <v>0</v>
      </c>
      <c r="BJ38" s="56">
        <f t="shared" si="21"/>
        <v>0.25</v>
      </c>
      <c r="BK38" s="50">
        <f t="shared" ref="BK38:BK55" si="38">(BE38+BF38)*((BG38+BH38)/2)*BI38+((BE38+BF38)*((BG38+BH38)/2)*BI38*BJ38)</f>
        <v>0</v>
      </c>
      <c r="BL38" s="41">
        <v>0</v>
      </c>
      <c r="BM38" s="41">
        <v>0</v>
      </c>
      <c r="BN38" s="41">
        <v>0</v>
      </c>
      <c r="BO38" s="41">
        <v>0</v>
      </c>
      <c r="BP38" s="56">
        <f t="shared" si="22"/>
        <v>0.25</v>
      </c>
      <c r="BQ38" s="50">
        <f t="shared" ref="BQ38:BQ55" si="39">(BL38*((BM38+BN38)/2)*BO38)+(BL38*((BM38+BN38)/2)*BO38)*BP38</f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57">
        <f t="shared" si="23"/>
        <v>0.25</v>
      </c>
      <c r="BX38" s="53">
        <f t="shared" si="24"/>
        <v>0</v>
      </c>
      <c r="BY38" s="41">
        <v>0</v>
      </c>
      <c r="BZ38" s="41">
        <v>0</v>
      </c>
      <c r="CA38" s="41">
        <v>0</v>
      </c>
      <c r="CB38" s="41">
        <v>0</v>
      </c>
      <c r="CC38" s="57">
        <f t="shared" si="25"/>
        <v>0.25</v>
      </c>
      <c r="CD38" s="50">
        <f t="shared" si="26"/>
        <v>0</v>
      </c>
      <c r="CE38" s="37">
        <v>0</v>
      </c>
      <c r="CF38" s="37">
        <v>0</v>
      </c>
      <c r="CG38" s="58">
        <v>0</v>
      </c>
      <c r="CH38" s="58">
        <v>0</v>
      </c>
      <c r="CI38" s="58">
        <v>0</v>
      </c>
      <c r="CJ38" s="57">
        <f t="shared" si="27"/>
        <v>0.25</v>
      </c>
      <c r="CK38" s="53">
        <f t="shared" si="28"/>
        <v>0</v>
      </c>
    </row>
    <row r="39" spans="1:89" x14ac:dyDescent="0.25">
      <c r="A39" s="35">
        <v>34</v>
      </c>
      <c r="B39" s="36">
        <v>0</v>
      </c>
      <c r="C39" s="37">
        <v>0</v>
      </c>
      <c r="D39" s="38">
        <f t="shared" ref="D39:D55" si="40">B39-B38</f>
        <v>0</v>
      </c>
      <c r="E39" s="37">
        <v>0</v>
      </c>
      <c r="F39" s="39">
        <f t="shared" ref="F39:F55" si="41">E39-E38</f>
        <v>0</v>
      </c>
      <c r="G39" s="55" t="e">
        <f t="shared" ref="G39:G55" si="42">F39/D39</f>
        <v>#DIV/0!</v>
      </c>
      <c r="H39" s="41">
        <v>0</v>
      </c>
      <c r="I39" s="43">
        <f t="shared" ref="I39:I55" si="43">$I$6</f>
        <v>0</v>
      </c>
      <c r="J39" s="42">
        <f t="shared" si="31"/>
        <v>0</v>
      </c>
      <c r="K39" s="43">
        <f t="shared" si="32"/>
        <v>-1</v>
      </c>
      <c r="L39" s="43">
        <f t="shared" si="33"/>
        <v>0</v>
      </c>
      <c r="M39" s="42">
        <f t="shared" ref="M39:M56" si="44">$M$6</f>
        <v>0</v>
      </c>
      <c r="N39" s="38">
        <f t="shared" ref="N39:N55" si="45">D39*M39*K39</f>
        <v>0</v>
      </c>
      <c r="O39" s="38">
        <f t="shared" ref="O39:O55" si="46">N39*1.98</f>
        <v>0</v>
      </c>
      <c r="P39" s="44">
        <v>0</v>
      </c>
      <c r="Q39" s="38">
        <v>0</v>
      </c>
      <c r="R39" s="43">
        <f t="shared" ref="R39:R55" si="47">$R$6</f>
        <v>0</v>
      </c>
      <c r="S39" s="41">
        <v>0</v>
      </c>
      <c r="T39" s="41">
        <v>0</v>
      </c>
      <c r="U39" s="56">
        <f t="shared" ref="U39:U55" si="48">$U$6</f>
        <v>0.25</v>
      </c>
      <c r="V39" s="38">
        <f t="shared" ref="V39:V55" si="49">(((I39-H39))*(((S39+T39)/2)*D39))+((((I39-H39))*(((S39+T39)/2)*D39))*U39)+((R39*((I39+(R39+1))/2)*D39))+((R39*(I39+R39+1)/2*D39)*U39)</f>
        <v>0</v>
      </c>
      <c r="W39" s="44">
        <v>0</v>
      </c>
      <c r="X39" s="44">
        <v>0</v>
      </c>
      <c r="Y39" s="44">
        <v>0</v>
      </c>
      <c r="Z39" s="48">
        <f t="shared" si="30"/>
        <v>0</v>
      </c>
      <c r="AA39" s="41">
        <v>0</v>
      </c>
      <c r="AB39" s="41">
        <v>0</v>
      </c>
      <c r="AC39" s="42">
        <f t="shared" si="34"/>
        <v>0</v>
      </c>
      <c r="AD39" s="47">
        <v>0</v>
      </c>
      <c r="AE39" s="41">
        <v>0</v>
      </c>
      <c r="AF39" s="47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f t="shared" si="35"/>
        <v>0</v>
      </c>
      <c r="BA39" s="41">
        <f t="shared" si="29"/>
        <v>0</v>
      </c>
      <c r="BB39" s="41">
        <v>0</v>
      </c>
      <c r="BC39" s="41">
        <v>0</v>
      </c>
      <c r="BD39" s="41">
        <v>0</v>
      </c>
      <c r="BE39" s="41">
        <f t="shared" si="36"/>
        <v>0</v>
      </c>
      <c r="BF39" s="41">
        <f t="shared" si="37"/>
        <v>0</v>
      </c>
      <c r="BG39" s="41">
        <v>0</v>
      </c>
      <c r="BH39" s="41">
        <v>0</v>
      </c>
      <c r="BI39" s="41">
        <v>0</v>
      </c>
      <c r="BJ39" s="56">
        <f t="shared" ref="BJ39:BJ55" si="50">$BJ$6</f>
        <v>0.25</v>
      </c>
      <c r="BK39" s="50">
        <f t="shared" si="38"/>
        <v>0</v>
      </c>
      <c r="BL39" s="41">
        <v>0</v>
      </c>
      <c r="BM39" s="41">
        <v>0</v>
      </c>
      <c r="BN39" s="41">
        <v>0</v>
      </c>
      <c r="BO39" s="41">
        <v>0</v>
      </c>
      <c r="BP39" s="56">
        <f t="shared" ref="BP39:BP55" si="51">$BP$6</f>
        <v>0.25</v>
      </c>
      <c r="BQ39" s="50">
        <f t="shared" si="39"/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57">
        <f t="shared" ref="BW39:BW55" si="52">$BP$6</f>
        <v>0.25</v>
      </c>
      <c r="BX39" s="53">
        <f t="shared" ref="BX39:BX55" si="53">((BR39+BS39)*(BT39*BU39*BV39/2)+((BR39+BS39)*(BT39*BU39*BV39/2)*BW39))</f>
        <v>0</v>
      </c>
      <c r="BY39" s="41">
        <v>0</v>
      </c>
      <c r="BZ39" s="41">
        <v>0</v>
      </c>
      <c r="CA39" s="41">
        <v>0</v>
      </c>
      <c r="CB39" s="41">
        <v>0</v>
      </c>
      <c r="CC39" s="57">
        <f t="shared" ref="CC39:CC55" si="54">$BP$6</f>
        <v>0.25</v>
      </c>
      <c r="CD39" s="50">
        <f t="shared" ref="CD39:CD55" si="55">BY39*((BZ39*CA39*CB39)/2)+BY39*((BZ39*CA39*CB39)/2)*CC39</f>
        <v>0</v>
      </c>
      <c r="CE39" s="37">
        <v>0</v>
      </c>
      <c r="CF39" s="37">
        <v>0</v>
      </c>
      <c r="CG39" s="58">
        <v>0</v>
      </c>
      <c r="CH39" s="58">
        <v>0</v>
      </c>
      <c r="CI39" s="58">
        <v>0</v>
      </c>
      <c r="CJ39" s="57">
        <f t="shared" ref="CJ39:CJ55" si="56">$BP$6</f>
        <v>0.25</v>
      </c>
      <c r="CK39" s="53">
        <f t="shared" ref="CK39:CK55" si="57">((CE39+CF39)*CG39*CH39*CI39)+((CE39+CF39)*CG39*CH39*CI39)*CJ39</f>
        <v>0</v>
      </c>
    </row>
    <row r="40" spans="1:89" x14ac:dyDescent="0.25">
      <c r="A40" s="35">
        <v>35</v>
      </c>
      <c r="B40" s="36">
        <v>0</v>
      </c>
      <c r="C40" s="37">
        <v>0</v>
      </c>
      <c r="D40" s="38">
        <f t="shared" si="40"/>
        <v>0</v>
      </c>
      <c r="E40" s="37">
        <v>0</v>
      </c>
      <c r="F40" s="39">
        <f t="shared" si="41"/>
        <v>0</v>
      </c>
      <c r="G40" s="55" t="e">
        <f t="shared" si="42"/>
        <v>#DIV/0!</v>
      </c>
      <c r="H40" s="41">
        <v>0</v>
      </c>
      <c r="I40" s="43">
        <f t="shared" si="43"/>
        <v>0</v>
      </c>
      <c r="J40" s="42">
        <f t="shared" si="31"/>
        <v>0</v>
      </c>
      <c r="K40" s="43">
        <f t="shared" si="32"/>
        <v>-1</v>
      </c>
      <c r="L40" s="43">
        <f t="shared" si="33"/>
        <v>0</v>
      </c>
      <c r="M40" s="42">
        <f t="shared" si="44"/>
        <v>0</v>
      </c>
      <c r="N40" s="38">
        <f t="shared" si="45"/>
        <v>0</v>
      </c>
      <c r="O40" s="38">
        <f t="shared" si="46"/>
        <v>0</v>
      </c>
      <c r="P40" s="44">
        <v>0</v>
      </c>
      <c r="Q40" s="38">
        <v>0</v>
      </c>
      <c r="R40" s="43">
        <f t="shared" si="47"/>
        <v>0</v>
      </c>
      <c r="S40" s="41">
        <v>0</v>
      </c>
      <c r="T40" s="41">
        <v>0</v>
      </c>
      <c r="U40" s="56">
        <f t="shared" si="48"/>
        <v>0.25</v>
      </c>
      <c r="V40" s="38">
        <f t="shared" si="49"/>
        <v>0</v>
      </c>
      <c r="W40" s="44">
        <v>0</v>
      </c>
      <c r="X40" s="44">
        <v>0</v>
      </c>
      <c r="Y40" s="44">
        <v>0</v>
      </c>
      <c r="Z40" s="48">
        <f t="shared" si="30"/>
        <v>0</v>
      </c>
      <c r="AA40" s="41">
        <v>0</v>
      </c>
      <c r="AB40" s="41">
        <v>0</v>
      </c>
      <c r="AC40" s="42">
        <f t="shared" si="34"/>
        <v>0</v>
      </c>
      <c r="AD40" s="47">
        <v>0</v>
      </c>
      <c r="AE40" s="41">
        <v>0</v>
      </c>
      <c r="AF40" s="47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f t="shared" si="35"/>
        <v>0</v>
      </c>
      <c r="BA40" s="41">
        <f t="shared" si="29"/>
        <v>0</v>
      </c>
      <c r="BB40" s="41">
        <v>0</v>
      </c>
      <c r="BC40" s="41">
        <v>0</v>
      </c>
      <c r="BD40" s="41">
        <v>0</v>
      </c>
      <c r="BE40" s="41">
        <f t="shared" si="36"/>
        <v>0</v>
      </c>
      <c r="BF40" s="41">
        <f t="shared" si="37"/>
        <v>0</v>
      </c>
      <c r="BG40" s="41">
        <v>0</v>
      </c>
      <c r="BH40" s="41">
        <v>0</v>
      </c>
      <c r="BI40" s="41">
        <v>0</v>
      </c>
      <c r="BJ40" s="56">
        <f t="shared" si="50"/>
        <v>0.25</v>
      </c>
      <c r="BK40" s="50">
        <f t="shared" si="38"/>
        <v>0</v>
      </c>
      <c r="BL40" s="41">
        <v>0</v>
      </c>
      <c r="BM40" s="41">
        <v>0</v>
      </c>
      <c r="BN40" s="41">
        <v>0</v>
      </c>
      <c r="BO40" s="41">
        <v>0</v>
      </c>
      <c r="BP40" s="56">
        <f t="shared" si="51"/>
        <v>0.25</v>
      </c>
      <c r="BQ40" s="50">
        <f t="shared" si="39"/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57">
        <f t="shared" si="52"/>
        <v>0.25</v>
      </c>
      <c r="BX40" s="53">
        <f t="shared" si="53"/>
        <v>0</v>
      </c>
      <c r="BY40" s="41">
        <v>0</v>
      </c>
      <c r="BZ40" s="41">
        <v>0</v>
      </c>
      <c r="CA40" s="41">
        <v>0</v>
      </c>
      <c r="CB40" s="41">
        <v>0</v>
      </c>
      <c r="CC40" s="57">
        <f t="shared" si="54"/>
        <v>0.25</v>
      </c>
      <c r="CD40" s="50">
        <f t="shared" si="55"/>
        <v>0</v>
      </c>
      <c r="CE40" s="37">
        <v>0</v>
      </c>
      <c r="CF40" s="37">
        <v>0</v>
      </c>
      <c r="CG40" s="58">
        <v>0</v>
      </c>
      <c r="CH40" s="58">
        <v>0</v>
      </c>
      <c r="CI40" s="58">
        <v>0</v>
      </c>
      <c r="CJ40" s="57">
        <f t="shared" si="56"/>
        <v>0.25</v>
      </c>
      <c r="CK40" s="53">
        <f t="shared" si="57"/>
        <v>0</v>
      </c>
    </row>
    <row r="41" spans="1:89" x14ac:dyDescent="0.25">
      <c r="A41" s="35">
        <v>36</v>
      </c>
      <c r="B41" s="36">
        <v>0</v>
      </c>
      <c r="C41" s="37">
        <v>0</v>
      </c>
      <c r="D41" s="38">
        <f t="shared" si="40"/>
        <v>0</v>
      </c>
      <c r="E41" s="37">
        <v>0</v>
      </c>
      <c r="F41" s="39">
        <f t="shared" si="41"/>
        <v>0</v>
      </c>
      <c r="G41" s="55" t="e">
        <f t="shared" si="42"/>
        <v>#DIV/0!</v>
      </c>
      <c r="H41" s="41">
        <v>0</v>
      </c>
      <c r="I41" s="43">
        <f t="shared" si="43"/>
        <v>0</v>
      </c>
      <c r="J41" s="42">
        <f t="shared" si="31"/>
        <v>0</v>
      </c>
      <c r="K41" s="43">
        <f t="shared" si="32"/>
        <v>-1</v>
      </c>
      <c r="L41" s="43">
        <f t="shared" si="33"/>
        <v>0</v>
      </c>
      <c r="M41" s="42">
        <f t="shared" si="44"/>
        <v>0</v>
      </c>
      <c r="N41" s="38">
        <f t="shared" si="45"/>
        <v>0</v>
      </c>
      <c r="O41" s="38">
        <f t="shared" si="46"/>
        <v>0</v>
      </c>
      <c r="P41" s="44">
        <v>0</v>
      </c>
      <c r="Q41" s="38">
        <v>0</v>
      </c>
      <c r="R41" s="43">
        <f t="shared" si="47"/>
        <v>0</v>
      </c>
      <c r="S41" s="41">
        <v>0</v>
      </c>
      <c r="T41" s="41">
        <v>0</v>
      </c>
      <c r="U41" s="56">
        <f t="shared" si="48"/>
        <v>0.25</v>
      </c>
      <c r="V41" s="38">
        <f t="shared" si="49"/>
        <v>0</v>
      </c>
      <c r="W41" s="44">
        <v>0</v>
      </c>
      <c r="X41" s="44">
        <v>0</v>
      </c>
      <c r="Y41" s="44">
        <v>0</v>
      </c>
      <c r="Z41" s="48">
        <f t="shared" si="30"/>
        <v>0</v>
      </c>
      <c r="AA41" s="41">
        <v>0</v>
      </c>
      <c r="AB41" s="41">
        <v>0</v>
      </c>
      <c r="AC41" s="42">
        <f t="shared" si="34"/>
        <v>0</v>
      </c>
      <c r="AD41" s="47">
        <v>0</v>
      </c>
      <c r="AE41" s="41">
        <v>0</v>
      </c>
      <c r="AF41" s="47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f t="shared" si="35"/>
        <v>0</v>
      </c>
      <c r="BA41" s="41">
        <f t="shared" si="29"/>
        <v>0</v>
      </c>
      <c r="BB41" s="41">
        <v>0</v>
      </c>
      <c r="BC41" s="41">
        <v>0</v>
      </c>
      <c r="BD41" s="41">
        <v>0</v>
      </c>
      <c r="BE41" s="41">
        <f t="shared" si="36"/>
        <v>0</v>
      </c>
      <c r="BF41" s="41">
        <f t="shared" si="37"/>
        <v>0</v>
      </c>
      <c r="BG41" s="41">
        <v>0</v>
      </c>
      <c r="BH41" s="41">
        <v>0</v>
      </c>
      <c r="BI41" s="41">
        <v>0</v>
      </c>
      <c r="BJ41" s="56">
        <f t="shared" si="50"/>
        <v>0.25</v>
      </c>
      <c r="BK41" s="50">
        <f t="shared" si="38"/>
        <v>0</v>
      </c>
      <c r="BL41" s="41">
        <v>0</v>
      </c>
      <c r="BM41" s="41">
        <v>0</v>
      </c>
      <c r="BN41" s="41">
        <v>0</v>
      </c>
      <c r="BO41" s="41">
        <v>0</v>
      </c>
      <c r="BP41" s="56">
        <f t="shared" si="51"/>
        <v>0.25</v>
      </c>
      <c r="BQ41" s="50">
        <f t="shared" si="39"/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57">
        <f t="shared" si="52"/>
        <v>0.25</v>
      </c>
      <c r="BX41" s="53">
        <f t="shared" si="53"/>
        <v>0</v>
      </c>
      <c r="BY41" s="41">
        <v>0</v>
      </c>
      <c r="BZ41" s="41">
        <v>0</v>
      </c>
      <c r="CA41" s="41">
        <v>0</v>
      </c>
      <c r="CB41" s="41">
        <v>0</v>
      </c>
      <c r="CC41" s="57">
        <f t="shared" si="54"/>
        <v>0.25</v>
      </c>
      <c r="CD41" s="50">
        <f t="shared" si="55"/>
        <v>0</v>
      </c>
      <c r="CE41" s="37">
        <v>0</v>
      </c>
      <c r="CF41" s="37">
        <v>0</v>
      </c>
      <c r="CG41" s="58">
        <v>0</v>
      </c>
      <c r="CH41" s="58">
        <v>0</v>
      </c>
      <c r="CI41" s="58">
        <v>0</v>
      </c>
      <c r="CJ41" s="57">
        <f t="shared" si="56"/>
        <v>0.25</v>
      </c>
      <c r="CK41" s="53">
        <f t="shared" si="57"/>
        <v>0</v>
      </c>
    </row>
    <row r="42" spans="1:89" x14ac:dyDescent="0.25">
      <c r="A42" s="35">
        <v>37</v>
      </c>
      <c r="B42" s="36">
        <v>0</v>
      </c>
      <c r="C42" s="37">
        <v>0</v>
      </c>
      <c r="D42" s="38">
        <f t="shared" si="40"/>
        <v>0</v>
      </c>
      <c r="E42" s="37">
        <v>0</v>
      </c>
      <c r="F42" s="39">
        <f t="shared" si="41"/>
        <v>0</v>
      </c>
      <c r="G42" s="55" t="e">
        <f t="shared" si="42"/>
        <v>#DIV/0!</v>
      </c>
      <c r="H42" s="41">
        <v>0</v>
      </c>
      <c r="I42" s="43">
        <f t="shared" si="43"/>
        <v>0</v>
      </c>
      <c r="J42" s="42">
        <f t="shared" si="31"/>
        <v>0</v>
      </c>
      <c r="K42" s="43">
        <f t="shared" si="32"/>
        <v>-1</v>
      </c>
      <c r="L42" s="43">
        <f t="shared" si="33"/>
        <v>0</v>
      </c>
      <c r="M42" s="42">
        <f t="shared" si="44"/>
        <v>0</v>
      </c>
      <c r="N42" s="38">
        <f t="shared" si="45"/>
        <v>0</v>
      </c>
      <c r="O42" s="38">
        <f t="shared" si="46"/>
        <v>0</v>
      </c>
      <c r="P42" s="44">
        <v>0</v>
      </c>
      <c r="Q42" s="38">
        <v>0</v>
      </c>
      <c r="R42" s="43">
        <f t="shared" si="47"/>
        <v>0</v>
      </c>
      <c r="S42" s="41">
        <v>0</v>
      </c>
      <c r="T42" s="41">
        <v>0</v>
      </c>
      <c r="U42" s="56">
        <f t="shared" si="48"/>
        <v>0.25</v>
      </c>
      <c r="V42" s="38">
        <f t="shared" si="49"/>
        <v>0</v>
      </c>
      <c r="W42" s="44">
        <v>0</v>
      </c>
      <c r="X42" s="44">
        <v>0</v>
      </c>
      <c r="Y42" s="44">
        <v>0</v>
      </c>
      <c r="Z42" s="48">
        <f t="shared" si="30"/>
        <v>0</v>
      </c>
      <c r="AA42" s="41">
        <v>0</v>
      </c>
      <c r="AB42" s="41">
        <v>0</v>
      </c>
      <c r="AC42" s="42">
        <f t="shared" si="34"/>
        <v>0</v>
      </c>
      <c r="AD42" s="47">
        <v>0</v>
      </c>
      <c r="AE42" s="41">
        <v>0</v>
      </c>
      <c r="AF42" s="47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f t="shared" si="35"/>
        <v>0</v>
      </c>
      <c r="BA42" s="41">
        <f t="shared" si="29"/>
        <v>0</v>
      </c>
      <c r="BB42" s="41">
        <v>0</v>
      </c>
      <c r="BC42" s="41">
        <v>0</v>
      </c>
      <c r="BD42" s="41">
        <v>0</v>
      </c>
      <c r="BE42" s="41">
        <f t="shared" si="36"/>
        <v>0</v>
      </c>
      <c r="BF42" s="41">
        <f t="shared" si="37"/>
        <v>0</v>
      </c>
      <c r="BG42" s="41">
        <v>0</v>
      </c>
      <c r="BH42" s="41">
        <v>0</v>
      </c>
      <c r="BI42" s="41">
        <v>0</v>
      </c>
      <c r="BJ42" s="56">
        <f t="shared" si="50"/>
        <v>0.25</v>
      </c>
      <c r="BK42" s="50">
        <f t="shared" si="38"/>
        <v>0</v>
      </c>
      <c r="BL42" s="41">
        <v>0</v>
      </c>
      <c r="BM42" s="41">
        <v>0</v>
      </c>
      <c r="BN42" s="41">
        <v>0</v>
      </c>
      <c r="BO42" s="41">
        <v>0</v>
      </c>
      <c r="BP42" s="56">
        <f t="shared" si="51"/>
        <v>0.25</v>
      </c>
      <c r="BQ42" s="50">
        <f t="shared" si="39"/>
        <v>0</v>
      </c>
      <c r="BR42" s="41">
        <v>0</v>
      </c>
      <c r="BS42" s="41">
        <v>0</v>
      </c>
      <c r="BT42" s="41">
        <v>0</v>
      </c>
      <c r="BU42" s="41">
        <v>0</v>
      </c>
      <c r="BV42" s="41">
        <v>0</v>
      </c>
      <c r="BW42" s="57">
        <f t="shared" si="52"/>
        <v>0.25</v>
      </c>
      <c r="BX42" s="53">
        <f t="shared" si="53"/>
        <v>0</v>
      </c>
      <c r="BY42" s="41">
        <v>0</v>
      </c>
      <c r="BZ42" s="41">
        <v>0</v>
      </c>
      <c r="CA42" s="41">
        <v>0</v>
      </c>
      <c r="CB42" s="41">
        <v>0</v>
      </c>
      <c r="CC42" s="57">
        <f t="shared" si="54"/>
        <v>0.25</v>
      </c>
      <c r="CD42" s="50">
        <f t="shared" si="55"/>
        <v>0</v>
      </c>
      <c r="CE42" s="37">
        <v>0</v>
      </c>
      <c r="CF42" s="37">
        <v>0</v>
      </c>
      <c r="CG42" s="58">
        <v>0</v>
      </c>
      <c r="CH42" s="58">
        <v>0</v>
      </c>
      <c r="CI42" s="58">
        <v>0</v>
      </c>
      <c r="CJ42" s="57">
        <f t="shared" si="56"/>
        <v>0.25</v>
      </c>
      <c r="CK42" s="53">
        <f t="shared" si="57"/>
        <v>0</v>
      </c>
    </row>
    <row r="43" spans="1:89" x14ac:dyDescent="0.25">
      <c r="A43" s="35">
        <v>38</v>
      </c>
      <c r="B43" s="36">
        <v>0</v>
      </c>
      <c r="C43" s="37">
        <v>0</v>
      </c>
      <c r="D43" s="38">
        <f t="shared" si="40"/>
        <v>0</v>
      </c>
      <c r="E43" s="37">
        <v>0</v>
      </c>
      <c r="F43" s="39">
        <f t="shared" si="41"/>
        <v>0</v>
      </c>
      <c r="G43" s="55" t="e">
        <f t="shared" si="42"/>
        <v>#DIV/0!</v>
      </c>
      <c r="H43" s="41">
        <v>0</v>
      </c>
      <c r="I43" s="43">
        <f t="shared" si="43"/>
        <v>0</v>
      </c>
      <c r="J43" s="42">
        <f t="shared" si="31"/>
        <v>0</v>
      </c>
      <c r="K43" s="43">
        <f t="shared" si="32"/>
        <v>-1</v>
      </c>
      <c r="L43" s="43">
        <f t="shared" si="33"/>
        <v>0</v>
      </c>
      <c r="M43" s="42">
        <f t="shared" si="44"/>
        <v>0</v>
      </c>
      <c r="N43" s="38">
        <f t="shared" si="45"/>
        <v>0</v>
      </c>
      <c r="O43" s="38">
        <f t="shared" si="46"/>
        <v>0</v>
      </c>
      <c r="P43" s="44">
        <v>0</v>
      </c>
      <c r="Q43" s="38">
        <v>0</v>
      </c>
      <c r="R43" s="43">
        <f t="shared" si="47"/>
        <v>0</v>
      </c>
      <c r="S43" s="41">
        <v>0</v>
      </c>
      <c r="T43" s="41">
        <v>0</v>
      </c>
      <c r="U43" s="56">
        <f t="shared" si="48"/>
        <v>0.25</v>
      </c>
      <c r="V43" s="38">
        <f t="shared" si="49"/>
        <v>0</v>
      </c>
      <c r="W43" s="44">
        <v>0</v>
      </c>
      <c r="X43" s="44">
        <v>0</v>
      </c>
      <c r="Y43" s="44">
        <v>0</v>
      </c>
      <c r="Z43" s="48">
        <f t="shared" si="30"/>
        <v>0</v>
      </c>
      <c r="AA43" s="41">
        <v>0</v>
      </c>
      <c r="AB43" s="41">
        <v>0</v>
      </c>
      <c r="AC43" s="42">
        <f t="shared" si="34"/>
        <v>0</v>
      </c>
      <c r="AD43" s="47">
        <v>0</v>
      </c>
      <c r="AE43" s="41">
        <v>0</v>
      </c>
      <c r="AF43" s="47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f t="shared" si="35"/>
        <v>0</v>
      </c>
      <c r="BA43" s="41">
        <f t="shared" si="29"/>
        <v>0</v>
      </c>
      <c r="BB43" s="41">
        <v>0</v>
      </c>
      <c r="BC43" s="41">
        <v>0</v>
      </c>
      <c r="BD43" s="41">
        <v>0</v>
      </c>
      <c r="BE43" s="41">
        <f t="shared" si="36"/>
        <v>0</v>
      </c>
      <c r="BF43" s="41">
        <f t="shared" si="37"/>
        <v>0</v>
      </c>
      <c r="BG43" s="41">
        <v>0</v>
      </c>
      <c r="BH43" s="41">
        <v>0</v>
      </c>
      <c r="BI43" s="41">
        <v>0</v>
      </c>
      <c r="BJ43" s="56">
        <f t="shared" si="50"/>
        <v>0.25</v>
      </c>
      <c r="BK43" s="50">
        <f t="shared" si="38"/>
        <v>0</v>
      </c>
      <c r="BL43" s="41">
        <v>0</v>
      </c>
      <c r="BM43" s="41">
        <v>0</v>
      </c>
      <c r="BN43" s="41">
        <v>0</v>
      </c>
      <c r="BO43" s="41">
        <v>0</v>
      </c>
      <c r="BP43" s="56">
        <f t="shared" si="51"/>
        <v>0.25</v>
      </c>
      <c r="BQ43" s="50">
        <f t="shared" si="39"/>
        <v>0</v>
      </c>
      <c r="BR43" s="41">
        <v>0</v>
      </c>
      <c r="BS43" s="41">
        <v>0</v>
      </c>
      <c r="BT43" s="41">
        <v>0</v>
      </c>
      <c r="BU43" s="41">
        <v>0</v>
      </c>
      <c r="BV43" s="41">
        <v>0</v>
      </c>
      <c r="BW43" s="57">
        <f t="shared" si="52"/>
        <v>0.25</v>
      </c>
      <c r="BX43" s="53">
        <f t="shared" si="53"/>
        <v>0</v>
      </c>
      <c r="BY43" s="41">
        <v>0</v>
      </c>
      <c r="BZ43" s="41">
        <v>0</v>
      </c>
      <c r="CA43" s="41">
        <v>0</v>
      </c>
      <c r="CB43" s="41">
        <v>0</v>
      </c>
      <c r="CC43" s="57">
        <f t="shared" si="54"/>
        <v>0.25</v>
      </c>
      <c r="CD43" s="50">
        <f t="shared" si="55"/>
        <v>0</v>
      </c>
      <c r="CE43" s="37">
        <v>0</v>
      </c>
      <c r="CF43" s="37">
        <v>0</v>
      </c>
      <c r="CG43" s="58">
        <v>0</v>
      </c>
      <c r="CH43" s="58">
        <v>0</v>
      </c>
      <c r="CI43" s="58">
        <v>0</v>
      </c>
      <c r="CJ43" s="57">
        <f t="shared" si="56"/>
        <v>0.25</v>
      </c>
      <c r="CK43" s="53">
        <f t="shared" si="57"/>
        <v>0</v>
      </c>
    </row>
    <row r="44" spans="1:89" x14ac:dyDescent="0.25">
      <c r="A44" s="35">
        <v>39</v>
      </c>
      <c r="B44" s="36">
        <v>0</v>
      </c>
      <c r="C44" s="37">
        <v>0</v>
      </c>
      <c r="D44" s="38">
        <f t="shared" si="40"/>
        <v>0</v>
      </c>
      <c r="E44" s="37">
        <v>0</v>
      </c>
      <c r="F44" s="39">
        <f t="shared" si="41"/>
        <v>0</v>
      </c>
      <c r="G44" s="55" t="e">
        <f t="shared" si="42"/>
        <v>#DIV/0!</v>
      </c>
      <c r="H44" s="41">
        <v>0</v>
      </c>
      <c r="I44" s="43">
        <f t="shared" si="43"/>
        <v>0</v>
      </c>
      <c r="J44" s="42">
        <f t="shared" si="31"/>
        <v>0</v>
      </c>
      <c r="K44" s="43">
        <f t="shared" si="32"/>
        <v>-1</v>
      </c>
      <c r="L44" s="43">
        <f t="shared" si="33"/>
        <v>0</v>
      </c>
      <c r="M44" s="42">
        <f t="shared" si="44"/>
        <v>0</v>
      </c>
      <c r="N44" s="38">
        <f t="shared" si="45"/>
        <v>0</v>
      </c>
      <c r="O44" s="38">
        <f t="shared" si="46"/>
        <v>0</v>
      </c>
      <c r="P44" s="44">
        <v>0</v>
      </c>
      <c r="Q44" s="38">
        <v>0</v>
      </c>
      <c r="R44" s="43">
        <f t="shared" si="47"/>
        <v>0</v>
      </c>
      <c r="S44" s="41">
        <v>0</v>
      </c>
      <c r="T44" s="41">
        <v>0</v>
      </c>
      <c r="U44" s="56">
        <f t="shared" si="48"/>
        <v>0.25</v>
      </c>
      <c r="V44" s="38">
        <f t="shared" si="49"/>
        <v>0</v>
      </c>
      <c r="W44" s="44">
        <v>0</v>
      </c>
      <c r="X44" s="44">
        <v>0</v>
      </c>
      <c r="Y44" s="44">
        <v>0</v>
      </c>
      <c r="Z44" s="48">
        <f t="shared" si="30"/>
        <v>0</v>
      </c>
      <c r="AA44" s="41">
        <v>0</v>
      </c>
      <c r="AB44" s="41">
        <v>0</v>
      </c>
      <c r="AC44" s="42">
        <f t="shared" si="34"/>
        <v>0</v>
      </c>
      <c r="AD44" s="47">
        <v>0</v>
      </c>
      <c r="AE44" s="41">
        <v>0</v>
      </c>
      <c r="AF44" s="47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f t="shared" si="35"/>
        <v>0</v>
      </c>
      <c r="BA44" s="41">
        <f t="shared" si="29"/>
        <v>0</v>
      </c>
      <c r="BB44" s="41">
        <v>0</v>
      </c>
      <c r="BC44" s="41">
        <v>0</v>
      </c>
      <c r="BD44" s="41">
        <v>0</v>
      </c>
      <c r="BE44" s="41">
        <f t="shared" si="36"/>
        <v>0</v>
      </c>
      <c r="BF44" s="41">
        <f t="shared" si="37"/>
        <v>0</v>
      </c>
      <c r="BG44" s="41">
        <v>0</v>
      </c>
      <c r="BH44" s="41">
        <v>0</v>
      </c>
      <c r="BI44" s="41">
        <v>0</v>
      </c>
      <c r="BJ44" s="56">
        <f t="shared" si="50"/>
        <v>0.25</v>
      </c>
      <c r="BK44" s="50">
        <f t="shared" si="38"/>
        <v>0</v>
      </c>
      <c r="BL44" s="41">
        <v>0</v>
      </c>
      <c r="BM44" s="41">
        <v>0</v>
      </c>
      <c r="BN44" s="41">
        <v>0</v>
      </c>
      <c r="BO44" s="41">
        <v>0</v>
      </c>
      <c r="BP44" s="56">
        <f t="shared" si="51"/>
        <v>0.25</v>
      </c>
      <c r="BQ44" s="50">
        <f t="shared" si="39"/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57">
        <f t="shared" si="52"/>
        <v>0.25</v>
      </c>
      <c r="BX44" s="53">
        <f t="shared" si="53"/>
        <v>0</v>
      </c>
      <c r="BY44" s="41">
        <v>0</v>
      </c>
      <c r="BZ44" s="41">
        <v>0</v>
      </c>
      <c r="CA44" s="41">
        <v>0</v>
      </c>
      <c r="CB44" s="41">
        <v>0</v>
      </c>
      <c r="CC44" s="57">
        <f t="shared" si="54"/>
        <v>0.25</v>
      </c>
      <c r="CD44" s="50">
        <f t="shared" si="55"/>
        <v>0</v>
      </c>
      <c r="CE44" s="37">
        <v>0</v>
      </c>
      <c r="CF44" s="37">
        <v>0</v>
      </c>
      <c r="CG44" s="58">
        <v>0</v>
      </c>
      <c r="CH44" s="58">
        <v>0</v>
      </c>
      <c r="CI44" s="58">
        <v>0</v>
      </c>
      <c r="CJ44" s="57">
        <f t="shared" si="56"/>
        <v>0.25</v>
      </c>
      <c r="CK44" s="53">
        <f t="shared" si="57"/>
        <v>0</v>
      </c>
    </row>
    <row r="45" spans="1:89" x14ac:dyDescent="0.25">
      <c r="A45" s="35">
        <v>40</v>
      </c>
      <c r="B45" s="36">
        <v>0</v>
      </c>
      <c r="C45" s="37">
        <v>0</v>
      </c>
      <c r="D45" s="38">
        <f t="shared" si="40"/>
        <v>0</v>
      </c>
      <c r="E45" s="37">
        <v>0</v>
      </c>
      <c r="F45" s="39">
        <f t="shared" si="41"/>
        <v>0</v>
      </c>
      <c r="G45" s="55" t="e">
        <f t="shared" si="42"/>
        <v>#DIV/0!</v>
      </c>
      <c r="H45" s="41">
        <v>0</v>
      </c>
      <c r="I45" s="43">
        <f t="shared" si="43"/>
        <v>0</v>
      </c>
      <c r="J45" s="42">
        <f t="shared" si="31"/>
        <v>0</v>
      </c>
      <c r="K45" s="43">
        <f t="shared" si="32"/>
        <v>-1</v>
      </c>
      <c r="L45" s="43">
        <f t="shared" si="33"/>
        <v>0</v>
      </c>
      <c r="M45" s="42">
        <f t="shared" si="44"/>
        <v>0</v>
      </c>
      <c r="N45" s="38">
        <f t="shared" si="45"/>
        <v>0</v>
      </c>
      <c r="O45" s="38">
        <f t="shared" si="46"/>
        <v>0</v>
      </c>
      <c r="P45" s="44">
        <v>0</v>
      </c>
      <c r="Q45" s="38">
        <v>0</v>
      </c>
      <c r="R45" s="43">
        <f t="shared" si="47"/>
        <v>0</v>
      </c>
      <c r="S45" s="41">
        <v>0</v>
      </c>
      <c r="T45" s="41">
        <v>0</v>
      </c>
      <c r="U45" s="56">
        <f t="shared" si="48"/>
        <v>0.25</v>
      </c>
      <c r="V45" s="38">
        <f t="shared" si="49"/>
        <v>0</v>
      </c>
      <c r="W45" s="44">
        <v>0</v>
      </c>
      <c r="X45" s="44">
        <v>0</v>
      </c>
      <c r="Y45" s="44">
        <v>0</v>
      </c>
      <c r="Z45" s="48">
        <f t="shared" si="30"/>
        <v>0</v>
      </c>
      <c r="AA45" s="41">
        <v>0</v>
      </c>
      <c r="AB45" s="41">
        <v>0</v>
      </c>
      <c r="AC45" s="42">
        <f t="shared" si="34"/>
        <v>0</v>
      </c>
      <c r="AD45" s="47">
        <v>0</v>
      </c>
      <c r="AE45" s="41">
        <v>0</v>
      </c>
      <c r="AF45" s="47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f t="shared" si="35"/>
        <v>0</v>
      </c>
      <c r="BA45" s="41">
        <f t="shared" si="29"/>
        <v>0</v>
      </c>
      <c r="BB45" s="41">
        <v>0</v>
      </c>
      <c r="BC45" s="41">
        <v>0</v>
      </c>
      <c r="BD45" s="41">
        <v>0</v>
      </c>
      <c r="BE45" s="41">
        <f t="shared" si="36"/>
        <v>0</v>
      </c>
      <c r="BF45" s="41">
        <f t="shared" si="37"/>
        <v>0</v>
      </c>
      <c r="BG45" s="41">
        <v>0</v>
      </c>
      <c r="BH45" s="41">
        <v>0</v>
      </c>
      <c r="BI45" s="41">
        <v>0</v>
      </c>
      <c r="BJ45" s="56">
        <f t="shared" si="50"/>
        <v>0.25</v>
      </c>
      <c r="BK45" s="50">
        <f t="shared" si="38"/>
        <v>0</v>
      </c>
      <c r="BL45" s="41">
        <v>0</v>
      </c>
      <c r="BM45" s="41">
        <v>0</v>
      </c>
      <c r="BN45" s="41">
        <v>0</v>
      </c>
      <c r="BO45" s="41">
        <v>0</v>
      </c>
      <c r="BP45" s="56">
        <f t="shared" si="51"/>
        <v>0.25</v>
      </c>
      <c r="BQ45" s="50">
        <f t="shared" si="39"/>
        <v>0</v>
      </c>
      <c r="BR45" s="41">
        <v>0</v>
      </c>
      <c r="BS45" s="41">
        <v>0</v>
      </c>
      <c r="BT45" s="41">
        <v>0</v>
      </c>
      <c r="BU45" s="41">
        <v>0</v>
      </c>
      <c r="BV45" s="41">
        <v>0</v>
      </c>
      <c r="BW45" s="57">
        <f t="shared" si="52"/>
        <v>0.25</v>
      </c>
      <c r="BX45" s="53">
        <f t="shared" si="53"/>
        <v>0</v>
      </c>
      <c r="BY45" s="41">
        <v>0</v>
      </c>
      <c r="BZ45" s="41">
        <v>0</v>
      </c>
      <c r="CA45" s="41">
        <v>0</v>
      </c>
      <c r="CB45" s="41">
        <v>0</v>
      </c>
      <c r="CC45" s="57">
        <f t="shared" si="54"/>
        <v>0.25</v>
      </c>
      <c r="CD45" s="50">
        <f t="shared" si="55"/>
        <v>0</v>
      </c>
      <c r="CE45" s="37">
        <v>0</v>
      </c>
      <c r="CF45" s="37">
        <v>0</v>
      </c>
      <c r="CG45" s="58">
        <v>0</v>
      </c>
      <c r="CH45" s="58">
        <v>0</v>
      </c>
      <c r="CI45" s="58">
        <v>0</v>
      </c>
      <c r="CJ45" s="57">
        <f t="shared" si="56"/>
        <v>0.25</v>
      </c>
      <c r="CK45" s="53">
        <f t="shared" si="57"/>
        <v>0</v>
      </c>
    </row>
    <row r="46" spans="1:89" x14ac:dyDescent="0.25">
      <c r="A46" s="35">
        <v>41</v>
      </c>
      <c r="B46" s="36">
        <v>0</v>
      </c>
      <c r="C46" s="37">
        <v>0</v>
      </c>
      <c r="D46" s="38">
        <f t="shared" si="40"/>
        <v>0</v>
      </c>
      <c r="E46" s="37">
        <v>0</v>
      </c>
      <c r="F46" s="39">
        <f t="shared" si="41"/>
        <v>0</v>
      </c>
      <c r="G46" s="55" t="e">
        <f t="shared" si="42"/>
        <v>#DIV/0!</v>
      </c>
      <c r="H46" s="41">
        <v>0</v>
      </c>
      <c r="I46" s="43">
        <f t="shared" si="43"/>
        <v>0</v>
      </c>
      <c r="J46" s="42">
        <f t="shared" si="31"/>
        <v>0</v>
      </c>
      <c r="K46" s="43">
        <f t="shared" si="32"/>
        <v>-1</v>
      </c>
      <c r="L46" s="43">
        <f t="shared" si="33"/>
        <v>0</v>
      </c>
      <c r="M46" s="42">
        <f t="shared" si="44"/>
        <v>0</v>
      </c>
      <c r="N46" s="38">
        <f t="shared" si="45"/>
        <v>0</v>
      </c>
      <c r="O46" s="38">
        <f t="shared" si="46"/>
        <v>0</v>
      </c>
      <c r="P46" s="44">
        <v>0</v>
      </c>
      <c r="Q46" s="38">
        <v>0</v>
      </c>
      <c r="R46" s="43">
        <f t="shared" si="47"/>
        <v>0</v>
      </c>
      <c r="S46" s="41">
        <v>0</v>
      </c>
      <c r="T46" s="41">
        <v>0</v>
      </c>
      <c r="U46" s="56">
        <f t="shared" si="48"/>
        <v>0.25</v>
      </c>
      <c r="V46" s="38">
        <f t="shared" si="49"/>
        <v>0</v>
      </c>
      <c r="W46" s="44">
        <v>0</v>
      </c>
      <c r="X46" s="44">
        <v>0</v>
      </c>
      <c r="Y46" s="44">
        <v>0</v>
      </c>
      <c r="Z46" s="48">
        <f t="shared" si="30"/>
        <v>0</v>
      </c>
      <c r="AA46" s="41">
        <v>0</v>
      </c>
      <c r="AB46" s="41">
        <v>0</v>
      </c>
      <c r="AC46" s="42">
        <f t="shared" si="34"/>
        <v>0</v>
      </c>
      <c r="AD46" s="47">
        <v>0</v>
      </c>
      <c r="AE46" s="41">
        <v>0</v>
      </c>
      <c r="AF46" s="47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f t="shared" si="35"/>
        <v>0</v>
      </c>
      <c r="BA46" s="41">
        <f t="shared" si="29"/>
        <v>0</v>
      </c>
      <c r="BB46" s="41">
        <v>0</v>
      </c>
      <c r="BC46" s="41">
        <v>0</v>
      </c>
      <c r="BD46" s="41">
        <v>0</v>
      </c>
      <c r="BE46" s="41">
        <f t="shared" si="36"/>
        <v>0</v>
      </c>
      <c r="BF46" s="41">
        <f t="shared" si="37"/>
        <v>0</v>
      </c>
      <c r="BG46" s="41">
        <v>0</v>
      </c>
      <c r="BH46" s="41">
        <v>0</v>
      </c>
      <c r="BI46" s="41">
        <v>0</v>
      </c>
      <c r="BJ46" s="56">
        <f t="shared" si="50"/>
        <v>0.25</v>
      </c>
      <c r="BK46" s="50">
        <f t="shared" si="38"/>
        <v>0</v>
      </c>
      <c r="BL46" s="41">
        <v>0</v>
      </c>
      <c r="BM46" s="41">
        <v>0</v>
      </c>
      <c r="BN46" s="41">
        <v>0</v>
      </c>
      <c r="BO46" s="41">
        <v>0</v>
      </c>
      <c r="BP46" s="56">
        <f t="shared" si="51"/>
        <v>0.25</v>
      </c>
      <c r="BQ46" s="50">
        <f t="shared" si="39"/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57">
        <f t="shared" si="52"/>
        <v>0.25</v>
      </c>
      <c r="BX46" s="53">
        <f t="shared" si="53"/>
        <v>0</v>
      </c>
      <c r="BY46" s="41">
        <v>0</v>
      </c>
      <c r="BZ46" s="41">
        <v>0</v>
      </c>
      <c r="CA46" s="41">
        <v>0</v>
      </c>
      <c r="CB46" s="41">
        <v>0</v>
      </c>
      <c r="CC46" s="57">
        <f t="shared" si="54"/>
        <v>0.25</v>
      </c>
      <c r="CD46" s="50">
        <f t="shared" si="55"/>
        <v>0</v>
      </c>
      <c r="CE46" s="37">
        <v>0</v>
      </c>
      <c r="CF46" s="37">
        <v>0</v>
      </c>
      <c r="CG46" s="58">
        <v>0</v>
      </c>
      <c r="CH46" s="58">
        <v>0</v>
      </c>
      <c r="CI46" s="58">
        <v>0</v>
      </c>
      <c r="CJ46" s="57">
        <f t="shared" si="56"/>
        <v>0.25</v>
      </c>
      <c r="CK46" s="53">
        <f t="shared" si="57"/>
        <v>0</v>
      </c>
    </row>
    <row r="47" spans="1:89" x14ac:dyDescent="0.25">
      <c r="A47" s="35">
        <v>42</v>
      </c>
      <c r="B47" s="36">
        <v>0</v>
      </c>
      <c r="C47" s="37">
        <v>0</v>
      </c>
      <c r="D47" s="38">
        <f t="shared" si="40"/>
        <v>0</v>
      </c>
      <c r="E47" s="37">
        <v>0</v>
      </c>
      <c r="F47" s="39">
        <f t="shared" si="41"/>
        <v>0</v>
      </c>
      <c r="G47" s="55" t="e">
        <f t="shared" si="42"/>
        <v>#DIV/0!</v>
      </c>
      <c r="H47" s="41">
        <v>0</v>
      </c>
      <c r="I47" s="43">
        <f t="shared" si="43"/>
        <v>0</v>
      </c>
      <c r="J47" s="42">
        <f t="shared" si="31"/>
        <v>0</v>
      </c>
      <c r="K47" s="43">
        <f t="shared" si="32"/>
        <v>-1</v>
      </c>
      <c r="L47" s="43">
        <f t="shared" si="33"/>
        <v>0</v>
      </c>
      <c r="M47" s="42">
        <f t="shared" si="44"/>
        <v>0</v>
      </c>
      <c r="N47" s="38">
        <f t="shared" si="45"/>
        <v>0</v>
      </c>
      <c r="O47" s="38">
        <f t="shared" si="46"/>
        <v>0</v>
      </c>
      <c r="P47" s="44">
        <v>0</v>
      </c>
      <c r="Q47" s="38">
        <v>0</v>
      </c>
      <c r="R47" s="43">
        <f t="shared" si="47"/>
        <v>0</v>
      </c>
      <c r="S47" s="41">
        <v>0</v>
      </c>
      <c r="T47" s="41">
        <v>0</v>
      </c>
      <c r="U47" s="56">
        <f t="shared" si="48"/>
        <v>0.25</v>
      </c>
      <c r="V47" s="38">
        <f t="shared" si="49"/>
        <v>0</v>
      </c>
      <c r="W47" s="44">
        <v>0</v>
      </c>
      <c r="X47" s="44">
        <v>0</v>
      </c>
      <c r="Y47" s="44">
        <v>0</v>
      </c>
      <c r="Z47" s="48">
        <f t="shared" si="30"/>
        <v>0</v>
      </c>
      <c r="AA47" s="41">
        <v>0</v>
      </c>
      <c r="AB47" s="41">
        <v>0</v>
      </c>
      <c r="AC47" s="42">
        <f t="shared" si="34"/>
        <v>0</v>
      </c>
      <c r="AD47" s="47">
        <v>0</v>
      </c>
      <c r="AE47" s="41">
        <v>0</v>
      </c>
      <c r="AF47" s="47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f t="shared" si="35"/>
        <v>0</v>
      </c>
      <c r="BA47" s="41">
        <f t="shared" si="29"/>
        <v>0</v>
      </c>
      <c r="BB47" s="41">
        <v>0</v>
      </c>
      <c r="BC47" s="41">
        <v>0</v>
      </c>
      <c r="BD47" s="41">
        <v>0</v>
      </c>
      <c r="BE47" s="41">
        <f t="shared" si="36"/>
        <v>0</v>
      </c>
      <c r="BF47" s="41">
        <f t="shared" si="37"/>
        <v>0</v>
      </c>
      <c r="BG47" s="41">
        <v>0</v>
      </c>
      <c r="BH47" s="41">
        <v>0</v>
      </c>
      <c r="BI47" s="41">
        <v>0</v>
      </c>
      <c r="BJ47" s="56">
        <f t="shared" si="50"/>
        <v>0.25</v>
      </c>
      <c r="BK47" s="50">
        <f t="shared" si="38"/>
        <v>0</v>
      </c>
      <c r="BL47" s="41">
        <v>0</v>
      </c>
      <c r="BM47" s="41">
        <v>0</v>
      </c>
      <c r="BN47" s="41">
        <v>0</v>
      </c>
      <c r="BO47" s="41">
        <v>0</v>
      </c>
      <c r="BP47" s="56">
        <f t="shared" si="51"/>
        <v>0.25</v>
      </c>
      <c r="BQ47" s="50">
        <f t="shared" si="39"/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57">
        <f t="shared" si="52"/>
        <v>0.25</v>
      </c>
      <c r="BX47" s="53">
        <f t="shared" si="53"/>
        <v>0</v>
      </c>
      <c r="BY47" s="41">
        <v>0</v>
      </c>
      <c r="BZ47" s="41">
        <v>0</v>
      </c>
      <c r="CA47" s="41">
        <v>0</v>
      </c>
      <c r="CB47" s="41">
        <v>0</v>
      </c>
      <c r="CC47" s="57">
        <f t="shared" si="54"/>
        <v>0.25</v>
      </c>
      <c r="CD47" s="50">
        <f t="shared" si="55"/>
        <v>0</v>
      </c>
      <c r="CE47" s="37">
        <v>0</v>
      </c>
      <c r="CF47" s="37">
        <v>0</v>
      </c>
      <c r="CG47" s="58">
        <v>0</v>
      </c>
      <c r="CH47" s="58">
        <v>0</v>
      </c>
      <c r="CI47" s="58">
        <v>0</v>
      </c>
      <c r="CJ47" s="57">
        <f t="shared" si="56"/>
        <v>0.25</v>
      </c>
      <c r="CK47" s="53">
        <f t="shared" si="57"/>
        <v>0</v>
      </c>
    </row>
    <row r="48" spans="1:89" x14ac:dyDescent="0.25">
      <c r="A48" s="35">
        <v>43</v>
      </c>
      <c r="B48" s="36">
        <v>0</v>
      </c>
      <c r="C48" s="37">
        <v>0</v>
      </c>
      <c r="D48" s="38">
        <f t="shared" si="40"/>
        <v>0</v>
      </c>
      <c r="E48" s="37">
        <v>0</v>
      </c>
      <c r="F48" s="39">
        <f t="shared" si="41"/>
        <v>0</v>
      </c>
      <c r="G48" s="55" t="e">
        <f t="shared" si="42"/>
        <v>#DIV/0!</v>
      </c>
      <c r="H48" s="41">
        <v>0</v>
      </c>
      <c r="I48" s="43">
        <f t="shared" si="43"/>
        <v>0</v>
      </c>
      <c r="J48" s="42">
        <f t="shared" si="31"/>
        <v>0</v>
      </c>
      <c r="K48" s="43">
        <f t="shared" si="32"/>
        <v>-1</v>
      </c>
      <c r="L48" s="43">
        <f t="shared" si="33"/>
        <v>0</v>
      </c>
      <c r="M48" s="42">
        <f t="shared" si="44"/>
        <v>0</v>
      </c>
      <c r="N48" s="38">
        <f t="shared" si="45"/>
        <v>0</v>
      </c>
      <c r="O48" s="38">
        <f t="shared" si="46"/>
        <v>0</v>
      </c>
      <c r="P48" s="44">
        <v>0</v>
      </c>
      <c r="Q48" s="38">
        <v>0</v>
      </c>
      <c r="R48" s="43">
        <f t="shared" si="47"/>
        <v>0</v>
      </c>
      <c r="S48" s="41">
        <v>0</v>
      </c>
      <c r="T48" s="41">
        <v>0</v>
      </c>
      <c r="U48" s="56">
        <f t="shared" si="48"/>
        <v>0.25</v>
      </c>
      <c r="V48" s="38">
        <f t="shared" si="49"/>
        <v>0</v>
      </c>
      <c r="W48" s="44">
        <v>0</v>
      </c>
      <c r="X48" s="44">
        <v>0</v>
      </c>
      <c r="Y48" s="44">
        <v>0</v>
      </c>
      <c r="Z48" s="48">
        <f t="shared" si="30"/>
        <v>0</v>
      </c>
      <c r="AA48" s="41">
        <v>0</v>
      </c>
      <c r="AB48" s="41">
        <v>0</v>
      </c>
      <c r="AC48" s="42">
        <f t="shared" si="34"/>
        <v>0</v>
      </c>
      <c r="AD48" s="47">
        <v>0</v>
      </c>
      <c r="AE48" s="41">
        <v>0</v>
      </c>
      <c r="AF48" s="47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f t="shared" si="35"/>
        <v>0</v>
      </c>
      <c r="BA48" s="41">
        <f t="shared" si="29"/>
        <v>0</v>
      </c>
      <c r="BB48" s="41">
        <v>0</v>
      </c>
      <c r="BC48" s="41">
        <v>0</v>
      </c>
      <c r="BD48" s="41">
        <v>0</v>
      </c>
      <c r="BE48" s="41">
        <f t="shared" si="36"/>
        <v>0</v>
      </c>
      <c r="BF48" s="41">
        <f t="shared" si="37"/>
        <v>0</v>
      </c>
      <c r="BG48" s="41">
        <v>0</v>
      </c>
      <c r="BH48" s="41">
        <v>0</v>
      </c>
      <c r="BI48" s="41">
        <v>0</v>
      </c>
      <c r="BJ48" s="56">
        <f t="shared" si="50"/>
        <v>0.25</v>
      </c>
      <c r="BK48" s="50">
        <f t="shared" si="38"/>
        <v>0</v>
      </c>
      <c r="BL48" s="41">
        <v>0</v>
      </c>
      <c r="BM48" s="41">
        <v>0</v>
      </c>
      <c r="BN48" s="41">
        <v>0</v>
      </c>
      <c r="BO48" s="41">
        <v>0</v>
      </c>
      <c r="BP48" s="56">
        <f t="shared" si="51"/>
        <v>0.25</v>
      </c>
      <c r="BQ48" s="50">
        <f t="shared" si="39"/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57">
        <f t="shared" si="52"/>
        <v>0.25</v>
      </c>
      <c r="BX48" s="53">
        <f t="shared" si="53"/>
        <v>0</v>
      </c>
      <c r="BY48" s="41">
        <v>0</v>
      </c>
      <c r="BZ48" s="41">
        <v>0</v>
      </c>
      <c r="CA48" s="41">
        <v>0</v>
      </c>
      <c r="CB48" s="41">
        <v>0</v>
      </c>
      <c r="CC48" s="57">
        <f t="shared" si="54"/>
        <v>0.25</v>
      </c>
      <c r="CD48" s="50">
        <f t="shared" si="55"/>
        <v>0</v>
      </c>
      <c r="CE48" s="37">
        <v>0</v>
      </c>
      <c r="CF48" s="37">
        <v>0</v>
      </c>
      <c r="CG48" s="58">
        <v>0</v>
      </c>
      <c r="CH48" s="58">
        <v>0</v>
      </c>
      <c r="CI48" s="58">
        <v>0</v>
      </c>
      <c r="CJ48" s="57">
        <f t="shared" si="56"/>
        <v>0.25</v>
      </c>
      <c r="CK48" s="53">
        <f t="shared" si="57"/>
        <v>0</v>
      </c>
    </row>
    <row r="49" spans="1:89" x14ac:dyDescent="0.25">
      <c r="A49" s="35">
        <v>44</v>
      </c>
      <c r="B49" s="36">
        <v>0</v>
      </c>
      <c r="C49" s="37">
        <v>0</v>
      </c>
      <c r="D49" s="38">
        <f t="shared" si="40"/>
        <v>0</v>
      </c>
      <c r="E49" s="37">
        <v>0</v>
      </c>
      <c r="F49" s="39">
        <f t="shared" si="41"/>
        <v>0</v>
      </c>
      <c r="G49" s="55" t="e">
        <f t="shared" si="42"/>
        <v>#DIV/0!</v>
      </c>
      <c r="H49" s="41">
        <v>0</v>
      </c>
      <c r="I49" s="43">
        <f t="shared" si="43"/>
        <v>0</v>
      </c>
      <c r="J49" s="42">
        <f t="shared" si="31"/>
        <v>0</v>
      </c>
      <c r="K49" s="43">
        <f t="shared" si="32"/>
        <v>-1</v>
      </c>
      <c r="L49" s="43">
        <f t="shared" si="33"/>
        <v>0</v>
      </c>
      <c r="M49" s="42">
        <f t="shared" si="44"/>
        <v>0</v>
      </c>
      <c r="N49" s="38">
        <f t="shared" si="45"/>
        <v>0</v>
      </c>
      <c r="O49" s="38">
        <f t="shared" si="46"/>
        <v>0</v>
      </c>
      <c r="P49" s="44">
        <v>0</v>
      </c>
      <c r="Q49" s="38">
        <v>0</v>
      </c>
      <c r="R49" s="43">
        <f t="shared" si="47"/>
        <v>0</v>
      </c>
      <c r="S49" s="41">
        <v>0</v>
      </c>
      <c r="T49" s="41">
        <v>0</v>
      </c>
      <c r="U49" s="56">
        <f t="shared" si="48"/>
        <v>0.25</v>
      </c>
      <c r="V49" s="38">
        <f t="shared" si="49"/>
        <v>0</v>
      </c>
      <c r="W49" s="44">
        <v>0</v>
      </c>
      <c r="X49" s="44">
        <v>0</v>
      </c>
      <c r="Y49" s="44">
        <v>0</v>
      </c>
      <c r="Z49" s="48">
        <f t="shared" si="30"/>
        <v>0</v>
      </c>
      <c r="AA49" s="41">
        <v>0</v>
      </c>
      <c r="AB49" s="41">
        <v>0</v>
      </c>
      <c r="AC49" s="42">
        <f t="shared" si="34"/>
        <v>0</v>
      </c>
      <c r="AD49" s="47">
        <v>0</v>
      </c>
      <c r="AE49" s="41">
        <v>0</v>
      </c>
      <c r="AF49" s="47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f t="shared" si="35"/>
        <v>0</v>
      </c>
      <c r="BA49" s="41">
        <f t="shared" si="29"/>
        <v>0</v>
      </c>
      <c r="BB49" s="41">
        <v>0</v>
      </c>
      <c r="BC49" s="41">
        <v>0</v>
      </c>
      <c r="BD49" s="41">
        <v>0</v>
      </c>
      <c r="BE49" s="41">
        <f t="shared" si="36"/>
        <v>0</v>
      </c>
      <c r="BF49" s="41">
        <f t="shared" si="37"/>
        <v>0</v>
      </c>
      <c r="BG49" s="41">
        <v>0</v>
      </c>
      <c r="BH49" s="41">
        <v>0</v>
      </c>
      <c r="BI49" s="41">
        <v>0</v>
      </c>
      <c r="BJ49" s="56">
        <f t="shared" si="50"/>
        <v>0.25</v>
      </c>
      <c r="BK49" s="50">
        <f t="shared" si="38"/>
        <v>0</v>
      </c>
      <c r="BL49" s="41">
        <v>0</v>
      </c>
      <c r="BM49" s="41">
        <v>0</v>
      </c>
      <c r="BN49" s="41">
        <v>0</v>
      </c>
      <c r="BO49" s="41">
        <v>0</v>
      </c>
      <c r="BP49" s="56">
        <f t="shared" si="51"/>
        <v>0.25</v>
      </c>
      <c r="BQ49" s="50">
        <f t="shared" si="39"/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57">
        <f t="shared" si="52"/>
        <v>0.25</v>
      </c>
      <c r="BX49" s="53">
        <f t="shared" si="53"/>
        <v>0</v>
      </c>
      <c r="BY49" s="41">
        <v>0</v>
      </c>
      <c r="BZ49" s="41">
        <v>0</v>
      </c>
      <c r="CA49" s="41">
        <v>0</v>
      </c>
      <c r="CB49" s="41">
        <v>0</v>
      </c>
      <c r="CC49" s="57">
        <f t="shared" si="54"/>
        <v>0.25</v>
      </c>
      <c r="CD49" s="50">
        <f t="shared" si="55"/>
        <v>0</v>
      </c>
      <c r="CE49" s="37">
        <v>0</v>
      </c>
      <c r="CF49" s="37">
        <v>0</v>
      </c>
      <c r="CG49" s="58">
        <v>0</v>
      </c>
      <c r="CH49" s="58">
        <v>0</v>
      </c>
      <c r="CI49" s="58">
        <v>0</v>
      </c>
      <c r="CJ49" s="57">
        <f t="shared" si="56"/>
        <v>0.25</v>
      </c>
      <c r="CK49" s="53">
        <f t="shared" si="57"/>
        <v>0</v>
      </c>
    </row>
    <row r="50" spans="1:89" s="59" customFormat="1" x14ac:dyDescent="0.25">
      <c r="A50" s="35">
        <v>45</v>
      </c>
      <c r="B50" s="36">
        <v>0</v>
      </c>
      <c r="C50" s="37">
        <v>0</v>
      </c>
      <c r="D50" s="38">
        <f t="shared" si="40"/>
        <v>0</v>
      </c>
      <c r="E50" s="37">
        <v>0</v>
      </c>
      <c r="F50" s="39">
        <f t="shared" si="41"/>
        <v>0</v>
      </c>
      <c r="G50" s="55" t="e">
        <f t="shared" si="42"/>
        <v>#DIV/0!</v>
      </c>
      <c r="H50" s="41">
        <v>0</v>
      </c>
      <c r="I50" s="43">
        <f t="shared" si="43"/>
        <v>0</v>
      </c>
      <c r="J50" s="42">
        <f t="shared" si="31"/>
        <v>0</v>
      </c>
      <c r="K50" s="43">
        <f t="shared" si="32"/>
        <v>-1</v>
      </c>
      <c r="L50" s="43">
        <f t="shared" si="33"/>
        <v>0</v>
      </c>
      <c r="M50" s="42">
        <f t="shared" si="44"/>
        <v>0</v>
      </c>
      <c r="N50" s="38">
        <f t="shared" si="45"/>
        <v>0</v>
      </c>
      <c r="O50" s="38">
        <f t="shared" si="46"/>
        <v>0</v>
      </c>
      <c r="P50" s="44">
        <v>0</v>
      </c>
      <c r="Q50" s="38">
        <v>0</v>
      </c>
      <c r="R50" s="43">
        <f t="shared" si="47"/>
        <v>0</v>
      </c>
      <c r="S50" s="41">
        <v>0</v>
      </c>
      <c r="T50" s="41">
        <v>0</v>
      </c>
      <c r="U50" s="56">
        <f t="shared" si="48"/>
        <v>0.25</v>
      </c>
      <c r="V50" s="38">
        <f t="shared" si="49"/>
        <v>0</v>
      </c>
      <c r="W50" s="44">
        <v>0</v>
      </c>
      <c r="X50" s="44">
        <v>0</v>
      </c>
      <c r="Y50" s="44">
        <v>0</v>
      </c>
      <c r="Z50" s="48">
        <f t="shared" si="30"/>
        <v>0</v>
      </c>
      <c r="AA50" s="41">
        <v>0</v>
      </c>
      <c r="AB50" s="41">
        <v>0</v>
      </c>
      <c r="AC50" s="42">
        <f t="shared" si="34"/>
        <v>0</v>
      </c>
      <c r="AD50" s="47">
        <v>0</v>
      </c>
      <c r="AE50" s="41">
        <v>0</v>
      </c>
      <c r="AF50" s="47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f t="shared" si="35"/>
        <v>0</v>
      </c>
      <c r="BA50" s="41">
        <f t="shared" si="29"/>
        <v>0</v>
      </c>
      <c r="BB50" s="41">
        <v>0</v>
      </c>
      <c r="BC50" s="41">
        <v>0</v>
      </c>
      <c r="BD50" s="41">
        <v>0</v>
      </c>
      <c r="BE50" s="41">
        <f t="shared" si="36"/>
        <v>0</v>
      </c>
      <c r="BF50" s="41">
        <f t="shared" si="37"/>
        <v>0</v>
      </c>
      <c r="BG50" s="41">
        <v>0</v>
      </c>
      <c r="BH50" s="41">
        <v>0</v>
      </c>
      <c r="BI50" s="41">
        <v>0</v>
      </c>
      <c r="BJ50" s="56">
        <f t="shared" si="50"/>
        <v>0.25</v>
      </c>
      <c r="BK50" s="50">
        <f t="shared" si="38"/>
        <v>0</v>
      </c>
      <c r="BL50" s="41">
        <v>0</v>
      </c>
      <c r="BM50" s="41">
        <v>0</v>
      </c>
      <c r="BN50" s="41">
        <v>0</v>
      </c>
      <c r="BO50" s="41">
        <v>0</v>
      </c>
      <c r="BP50" s="56">
        <f t="shared" si="51"/>
        <v>0.25</v>
      </c>
      <c r="BQ50" s="50">
        <f t="shared" si="39"/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57">
        <f t="shared" si="52"/>
        <v>0.25</v>
      </c>
      <c r="BX50" s="53">
        <f t="shared" si="53"/>
        <v>0</v>
      </c>
      <c r="BY50" s="41">
        <v>0</v>
      </c>
      <c r="BZ50" s="41">
        <v>0</v>
      </c>
      <c r="CA50" s="41">
        <v>0</v>
      </c>
      <c r="CB50" s="41">
        <v>0</v>
      </c>
      <c r="CC50" s="57">
        <f t="shared" si="54"/>
        <v>0.25</v>
      </c>
      <c r="CD50" s="50">
        <f t="shared" si="55"/>
        <v>0</v>
      </c>
      <c r="CE50" s="37">
        <v>0</v>
      </c>
      <c r="CF50" s="37">
        <v>0</v>
      </c>
      <c r="CG50" s="58">
        <v>0</v>
      </c>
      <c r="CH50" s="58">
        <v>0</v>
      </c>
      <c r="CI50" s="58">
        <v>0</v>
      </c>
      <c r="CJ50" s="57">
        <f t="shared" si="56"/>
        <v>0.25</v>
      </c>
      <c r="CK50" s="53">
        <f t="shared" si="57"/>
        <v>0</v>
      </c>
    </row>
    <row r="51" spans="1:89" x14ac:dyDescent="0.25">
      <c r="A51" s="35">
        <v>46</v>
      </c>
      <c r="B51" s="36">
        <v>0</v>
      </c>
      <c r="C51" s="37">
        <v>0</v>
      </c>
      <c r="D51" s="38">
        <f t="shared" si="40"/>
        <v>0</v>
      </c>
      <c r="E51" s="37">
        <v>0</v>
      </c>
      <c r="F51" s="39">
        <f t="shared" si="41"/>
        <v>0</v>
      </c>
      <c r="G51" s="55" t="e">
        <f t="shared" si="42"/>
        <v>#DIV/0!</v>
      </c>
      <c r="H51" s="41">
        <v>0</v>
      </c>
      <c r="I51" s="43">
        <f t="shared" si="43"/>
        <v>0</v>
      </c>
      <c r="J51" s="42">
        <f t="shared" si="31"/>
        <v>0</v>
      </c>
      <c r="K51" s="43">
        <f t="shared" si="32"/>
        <v>-1</v>
      </c>
      <c r="L51" s="43">
        <f t="shared" si="33"/>
        <v>0</v>
      </c>
      <c r="M51" s="42">
        <f t="shared" si="44"/>
        <v>0</v>
      </c>
      <c r="N51" s="38">
        <f t="shared" si="45"/>
        <v>0</v>
      </c>
      <c r="O51" s="38">
        <f t="shared" si="46"/>
        <v>0</v>
      </c>
      <c r="P51" s="44">
        <v>0</v>
      </c>
      <c r="Q51" s="38">
        <v>0</v>
      </c>
      <c r="R51" s="43">
        <f t="shared" si="47"/>
        <v>0</v>
      </c>
      <c r="S51" s="41">
        <v>0</v>
      </c>
      <c r="T51" s="41">
        <v>0</v>
      </c>
      <c r="U51" s="56">
        <f t="shared" si="48"/>
        <v>0.25</v>
      </c>
      <c r="V51" s="38">
        <f t="shared" si="49"/>
        <v>0</v>
      </c>
      <c r="W51" s="44">
        <v>0</v>
      </c>
      <c r="X51" s="44">
        <v>0</v>
      </c>
      <c r="Y51" s="44">
        <v>0</v>
      </c>
      <c r="Z51" s="48">
        <f t="shared" si="30"/>
        <v>0</v>
      </c>
      <c r="AA51" s="41">
        <v>0</v>
      </c>
      <c r="AB51" s="41">
        <v>0</v>
      </c>
      <c r="AC51" s="42">
        <f t="shared" si="34"/>
        <v>0</v>
      </c>
      <c r="AD51" s="47">
        <v>0</v>
      </c>
      <c r="AE51" s="41">
        <v>0</v>
      </c>
      <c r="AF51" s="47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f t="shared" si="35"/>
        <v>0</v>
      </c>
      <c r="BA51" s="41">
        <f t="shared" si="29"/>
        <v>0</v>
      </c>
      <c r="BB51" s="41">
        <v>0</v>
      </c>
      <c r="BC51" s="41">
        <v>0</v>
      </c>
      <c r="BD51" s="41">
        <v>0</v>
      </c>
      <c r="BE51" s="41">
        <f t="shared" si="36"/>
        <v>0</v>
      </c>
      <c r="BF51" s="41">
        <f t="shared" si="37"/>
        <v>0</v>
      </c>
      <c r="BG51" s="41">
        <v>0</v>
      </c>
      <c r="BH51" s="41">
        <v>0</v>
      </c>
      <c r="BI51" s="41">
        <v>0</v>
      </c>
      <c r="BJ51" s="56">
        <f t="shared" si="50"/>
        <v>0.25</v>
      </c>
      <c r="BK51" s="50">
        <f t="shared" si="38"/>
        <v>0</v>
      </c>
      <c r="BL51" s="41">
        <v>0</v>
      </c>
      <c r="BM51" s="41">
        <v>0</v>
      </c>
      <c r="BN51" s="41">
        <v>0</v>
      </c>
      <c r="BO51" s="41">
        <v>0</v>
      </c>
      <c r="BP51" s="56">
        <f t="shared" si="51"/>
        <v>0.25</v>
      </c>
      <c r="BQ51" s="50">
        <f t="shared" si="39"/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57">
        <f t="shared" si="52"/>
        <v>0.25</v>
      </c>
      <c r="BX51" s="53">
        <f t="shared" si="53"/>
        <v>0</v>
      </c>
      <c r="BY51" s="41">
        <v>0</v>
      </c>
      <c r="BZ51" s="41">
        <v>0</v>
      </c>
      <c r="CA51" s="41">
        <v>0</v>
      </c>
      <c r="CB51" s="41">
        <v>0</v>
      </c>
      <c r="CC51" s="57">
        <f t="shared" si="54"/>
        <v>0.25</v>
      </c>
      <c r="CD51" s="50">
        <f t="shared" si="55"/>
        <v>0</v>
      </c>
      <c r="CE51" s="37">
        <v>0</v>
      </c>
      <c r="CF51" s="37">
        <v>0</v>
      </c>
      <c r="CG51" s="58">
        <v>0</v>
      </c>
      <c r="CH51" s="58">
        <v>0</v>
      </c>
      <c r="CI51" s="58">
        <v>0</v>
      </c>
      <c r="CJ51" s="57">
        <f t="shared" si="56"/>
        <v>0.25</v>
      </c>
      <c r="CK51" s="53">
        <f t="shared" si="57"/>
        <v>0</v>
      </c>
    </row>
    <row r="52" spans="1:89" x14ac:dyDescent="0.25">
      <c r="A52" s="35">
        <v>47</v>
      </c>
      <c r="B52" s="36">
        <v>0</v>
      </c>
      <c r="C52" s="37">
        <v>0</v>
      </c>
      <c r="D52" s="38">
        <f t="shared" si="40"/>
        <v>0</v>
      </c>
      <c r="E52" s="37">
        <v>0</v>
      </c>
      <c r="F52" s="39">
        <f t="shared" si="41"/>
        <v>0</v>
      </c>
      <c r="G52" s="55" t="e">
        <f t="shared" si="42"/>
        <v>#DIV/0!</v>
      </c>
      <c r="H52" s="41">
        <v>0</v>
      </c>
      <c r="I52" s="43">
        <f t="shared" si="43"/>
        <v>0</v>
      </c>
      <c r="J52" s="42">
        <f t="shared" si="31"/>
        <v>0</v>
      </c>
      <c r="K52" s="43">
        <f t="shared" si="32"/>
        <v>-1</v>
      </c>
      <c r="L52" s="43">
        <f t="shared" si="33"/>
        <v>0</v>
      </c>
      <c r="M52" s="42">
        <f t="shared" si="44"/>
        <v>0</v>
      </c>
      <c r="N52" s="38">
        <f t="shared" si="45"/>
        <v>0</v>
      </c>
      <c r="O52" s="38">
        <f t="shared" si="46"/>
        <v>0</v>
      </c>
      <c r="P52" s="44">
        <v>0</v>
      </c>
      <c r="Q52" s="38">
        <v>0</v>
      </c>
      <c r="R52" s="43">
        <f t="shared" si="47"/>
        <v>0</v>
      </c>
      <c r="S52" s="41">
        <v>0</v>
      </c>
      <c r="T52" s="41">
        <v>0</v>
      </c>
      <c r="U52" s="56">
        <f t="shared" si="48"/>
        <v>0.25</v>
      </c>
      <c r="V52" s="38">
        <f t="shared" si="49"/>
        <v>0</v>
      </c>
      <c r="W52" s="44">
        <v>0</v>
      </c>
      <c r="X52" s="44">
        <v>0</v>
      </c>
      <c r="Y52" s="44">
        <v>0</v>
      </c>
      <c r="Z52" s="48">
        <f t="shared" si="30"/>
        <v>0</v>
      </c>
      <c r="AA52" s="41">
        <v>0</v>
      </c>
      <c r="AB52" s="41">
        <v>0</v>
      </c>
      <c r="AC52" s="42">
        <f t="shared" si="34"/>
        <v>0</v>
      </c>
      <c r="AD52" s="47">
        <v>0</v>
      </c>
      <c r="AE52" s="41">
        <v>0</v>
      </c>
      <c r="AF52" s="47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f t="shared" si="35"/>
        <v>0</v>
      </c>
      <c r="BA52" s="41">
        <f t="shared" si="29"/>
        <v>0</v>
      </c>
      <c r="BB52" s="41">
        <v>0</v>
      </c>
      <c r="BC52" s="41">
        <v>0</v>
      </c>
      <c r="BD52" s="41">
        <v>0</v>
      </c>
      <c r="BE52" s="41">
        <f t="shared" si="36"/>
        <v>0</v>
      </c>
      <c r="BF52" s="41">
        <f t="shared" si="37"/>
        <v>0</v>
      </c>
      <c r="BG52" s="41">
        <v>0</v>
      </c>
      <c r="BH52" s="41">
        <v>0</v>
      </c>
      <c r="BI52" s="41">
        <v>0</v>
      </c>
      <c r="BJ52" s="56">
        <f t="shared" si="50"/>
        <v>0.25</v>
      </c>
      <c r="BK52" s="50">
        <f t="shared" si="38"/>
        <v>0</v>
      </c>
      <c r="BL52" s="41">
        <v>0</v>
      </c>
      <c r="BM52" s="41">
        <v>0</v>
      </c>
      <c r="BN52" s="41">
        <v>0</v>
      </c>
      <c r="BO52" s="41">
        <v>0</v>
      </c>
      <c r="BP52" s="56">
        <f t="shared" si="51"/>
        <v>0.25</v>
      </c>
      <c r="BQ52" s="50">
        <f t="shared" si="39"/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0</v>
      </c>
      <c r="BW52" s="57">
        <f t="shared" si="52"/>
        <v>0.25</v>
      </c>
      <c r="BX52" s="53">
        <f t="shared" si="53"/>
        <v>0</v>
      </c>
      <c r="BY52" s="41">
        <v>0</v>
      </c>
      <c r="BZ52" s="41">
        <v>0</v>
      </c>
      <c r="CA52" s="41">
        <v>0</v>
      </c>
      <c r="CB52" s="41">
        <v>0</v>
      </c>
      <c r="CC52" s="57">
        <f t="shared" si="54"/>
        <v>0.25</v>
      </c>
      <c r="CD52" s="50">
        <f t="shared" si="55"/>
        <v>0</v>
      </c>
      <c r="CE52" s="37">
        <v>0</v>
      </c>
      <c r="CF52" s="37">
        <v>0</v>
      </c>
      <c r="CG52" s="58">
        <v>0</v>
      </c>
      <c r="CH52" s="58">
        <v>0</v>
      </c>
      <c r="CI52" s="58">
        <v>0</v>
      </c>
      <c r="CJ52" s="57">
        <f t="shared" si="56"/>
        <v>0.25</v>
      </c>
      <c r="CK52" s="53">
        <f t="shared" si="57"/>
        <v>0</v>
      </c>
    </row>
    <row r="53" spans="1:89" x14ac:dyDescent="0.25">
      <c r="A53" s="35">
        <v>48</v>
      </c>
      <c r="B53" s="36">
        <v>0</v>
      </c>
      <c r="C53" s="37">
        <v>0</v>
      </c>
      <c r="D53" s="38">
        <f t="shared" si="40"/>
        <v>0</v>
      </c>
      <c r="E53" s="37">
        <v>0</v>
      </c>
      <c r="F53" s="39">
        <f t="shared" si="41"/>
        <v>0</v>
      </c>
      <c r="G53" s="55" t="e">
        <f t="shared" si="42"/>
        <v>#DIV/0!</v>
      </c>
      <c r="H53" s="41">
        <v>0</v>
      </c>
      <c r="I53" s="43">
        <f t="shared" si="43"/>
        <v>0</v>
      </c>
      <c r="J53" s="42">
        <f t="shared" si="31"/>
        <v>0</v>
      </c>
      <c r="K53" s="43">
        <f t="shared" si="32"/>
        <v>-1</v>
      </c>
      <c r="L53" s="43">
        <f t="shared" si="33"/>
        <v>0</v>
      </c>
      <c r="M53" s="42">
        <f t="shared" si="44"/>
        <v>0</v>
      </c>
      <c r="N53" s="38">
        <f t="shared" si="45"/>
        <v>0</v>
      </c>
      <c r="O53" s="38">
        <f t="shared" si="46"/>
        <v>0</v>
      </c>
      <c r="P53" s="44">
        <v>0</v>
      </c>
      <c r="Q53" s="38">
        <v>0</v>
      </c>
      <c r="R53" s="43">
        <f t="shared" si="47"/>
        <v>0</v>
      </c>
      <c r="S53" s="41">
        <v>0</v>
      </c>
      <c r="T53" s="41">
        <v>0</v>
      </c>
      <c r="U53" s="56">
        <f t="shared" si="48"/>
        <v>0.25</v>
      </c>
      <c r="V53" s="38">
        <f t="shared" si="49"/>
        <v>0</v>
      </c>
      <c r="W53" s="44">
        <v>0</v>
      </c>
      <c r="X53" s="44">
        <v>0</v>
      </c>
      <c r="Y53" s="44">
        <v>0</v>
      </c>
      <c r="Z53" s="48">
        <f t="shared" si="30"/>
        <v>0</v>
      </c>
      <c r="AA53" s="41">
        <v>0</v>
      </c>
      <c r="AB53" s="41">
        <v>0</v>
      </c>
      <c r="AC53" s="42">
        <f t="shared" si="34"/>
        <v>0</v>
      </c>
      <c r="AD53" s="47">
        <v>0</v>
      </c>
      <c r="AE53" s="41">
        <v>0</v>
      </c>
      <c r="AF53" s="47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f t="shared" si="35"/>
        <v>0</v>
      </c>
      <c r="BA53" s="41">
        <f t="shared" si="29"/>
        <v>0</v>
      </c>
      <c r="BB53" s="41">
        <v>0</v>
      </c>
      <c r="BC53" s="41">
        <v>0</v>
      </c>
      <c r="BD53" s="41">
        <v>0</v>
      </c>
      <c r="BE53" s="41">
        <f t="shared" si="36"/>
        <v>0</v>
      </c>
      <c r="BF53" s="41">
        <f t="shared" si="37"/>
        <v>0</v>
      </c>
      <c r="BG53" s="41">
        <v>0</v>
      </c>
      <c r="BH53" s="41">
        <v>0</v>
      </c>
      <c r="BI53" s="41">
        <v>0</v>
      </c>
      <c r="BJ53" s="56">
        <f t="shared" si="50"/>
        <v>0.25</v>
      </c>
      <c r="BK53" s="50">
        <f t="shared" si="38"/>
        <v>0</v>
      </c>
      <c r="BL53" s="41">
        <v>0</v>
      </c>
      <c r="BM53" s="41">
        <v>0</v>
      </c>
      <c r="BN53" s="41">
        <v>0</v>
      </c>
      <c r="BO53" s="41">
        <v>0</v>
      </c>
      <c r="BP53" s="56">
        <f t="shared" si="51"/>
        <v>0.25</v>
      </c>
      <c r="BQ53" s="50">
        <f t="shared" si="39"/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57">
        <f t="shared" si="52"/>
        <v>0.25</v>
      </c>
      <c r="BX53" s="53">
        <f t="shared" si="53"/>
        <v>0</v>
      </c>
      <c r="BY53" s="41">
        <v>0</v>
      </c>
      <c r="BZ53" s="41">
        <v>0</v>
      </c>
      <c r="CA53" s="41">
        <v>0</v>
      </c>
      <c r="CB53" s="41">
        <v>0</v>
      </c>
      <c r="CC53" s="57">
        <f t="shared" si="54"/>
        <v>0.25</v>
      </c>
      <c r="CD53" s="50">
        <f t="shared" si="55"/>
        <v>0</v>
      </c>
      <c r="CE53" s="37">
        <v>0</v>
      </c>
      <c r="CF53" s="37">
        <v>0</v>
      </c>
      <c r="CG53" s="58">
        <v>0</v>
      </c>
      <c r="CH53" s="58">
        <v>0</v>
      </c>
      <c r="CI53" s="58">
        <v>0</v>
      </c>
      <c r="CJ53" s="57">
        <f t="shared" si="56"/>
        <v>0.25</v>
      </c>
      <c r="CK53" s="53">
        <f t="shared" si="57"/>
        <v>0</v>
      </c>
    </row>
    <row r="54" spans="1:89" x14ac:dyDescent="0.25">
      <c r="A54" s="35">
        <v>49</v>
      </c>
      <c r="B54" s="36">
        <v>0</v>
      </c>
      <c r="C54" s="37">
        <v>0</v>
      </c>
      <c r="D54" s="38">
        <f t="shared" si="40"/>
        <v>0</v>
      </c>
      <c r="E54" s="37">
        <v>0</v>
      </c>
      <c r="F54" s="39">
        <f t="shared" si="41"/>
        <v>0</v>
      </c>
      <c r="G54" s="55" t="e">
        <f t="shared" si="42"/>
        <v>#DIV/0!</v>
      </c>
      <c r="H54" s="41">
        <v>0</v>
      </c>
      <c r="I54" s="43">
        <f t="shared" si="43"/>
        <v>0</v>
      </c>
      <c r="J54" s="42">
        <f t="shared" si="31"/>
        <v>0</v>
      </c>
      <c r="K54" s="43">
        <f t="shared" si="32"/>
        <v>-1</v>
      </c>
      <c r="L54" s="43">
        <f t="shared" si="33"/>
        <v>0</v>
      </c>
      <c r="M54" s="42">
        <f t="shared" si="44"/>
        <v>0</v>
      </c>
      <c r="N54" s="38">
        <f t="shared" si="45"/>
        <v>0</v>
      </c>
      <c r="O54" s="38">
        <f t="shared" si="46"/>
        <v>0</v>
      </c>
      <c r="P54" s="44">
        <v>0</v>
      </c>
      <c r="Q54" s="38">
        <v>0</v>
      </c>
      <c r="R54" s="43">
        <f t="shared" si="47"/>
        <v>0</v>
      </c>
      <c r="S54" s="41">
        <v>0</v>
      </c>
      <c r="T54" s="41">
        <v>0</v>
      </c>
      <c r="U54" s="56">
        <f t="shared" si="48"/>
        <v>0.25</v>
      </c>
      <c r="V54" s="38">
        <f t="shared" si="49"/>
        <v>0</v>
      </c>
      <c r="W54" s="44">
        <v>0</v>
      </c>
      <c r="X54" s="44">
        <v>0</v>
      </c>
      <c r="Y54" s="44">
        <v>0</v>
      </c>
      <c r="Z54" s="48">
        <f t="shared" si="30"/>
        <v>0</v>
      </c>
      <c r="AA54" s="41">
        <v>0</v>
      </c>
      <c r="AB54" s="41">
        <v>0</v>
      </c>
      <c r="AC54" s="42">
        <f t="shared" si="34"/>
        <v>0</v>
      </c>
      <c r="AD54" s="47">
        <v>0</v>
      </c>
      <c r="AE54" s="41">
        <v>0</v>
      </c>
      <c r="AF54" s="47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f t="shared" si="35"/>
        <v>0</v>
      </c>
      <c r="BA54" s="41">
        <f t="shared" si="29"/>
        <v>0</v>
      </c>
      <c r="BB54" s="41">
        <v>0</v>
      </c>
      <c r="BC54" s="41">
        <v>0</v>
      </c>
      <c r="BD54" s="41">
        <v>0</v>
      </c>
      <c r="BE54" s="41">
        <f t="shared" si="36"/>
        <v>0</v>
      </c>
      <c r="BF54" s="41">
        <f t="shared" si="37"/>
        <v>0</v>
      </c>
      <c r="BG54" s="41">
        <v>0</v>
      </c>
      <c r="BH54" s="41">
        <v>0</v>
      </c>
      <c r="BI54" s="41">
        <v>0</v>
      </c>
      <c r="BJ54" s="56">
        <f t="shared" si="50"/>
        <v>0.25</v>
      </c>
      <c r="BK54" s="50">
        <f t="shared" si="38"/>
        <v>0</v>
      </c>
      <c r="BL54" s="41">
        <v>0</v>
      </c>
      <c r="BM54" s="41">
        <v>0</v>
      </c>
      <c r="BN54" s="41">
        <v>0</v>
      </c>
      <c r="BO54" s="41">
        <v>0</v>
      </c>
      <c r="BP54" s="56">
        <f t="shared" si="51"/>
        <v>0.25</v>
      </c>
      <c r="BQ54" s="50">
        <f t="shared" si="39"/>
        <v>0</v>
      </c>
      <c r="BR54" s="41">
        <v>0</v>
      </c>
      <c r="BS54" s="41">
        <v>0</v>
      </c>
      <c r="BT54" s="41">
        <v>0</v>
      </c>
      <c r="BU54" s="41">
        <v>0</v>
      </c>
      <c r="BV54" s="41">
        <v>0</v>
      </c>
      <c r="BW54" s="57">
        <f t="shared" si="52"/>
        <v>0.25</v>
      </c>
      <c r="BX54" s="53">
        <f t="shared" si="53"/>
        <v>0</v>
      </c>
      <c r="BY54" s="41">
        <v>0</v>
      </c>
      <c r="BZ54" s="41">
        <v>0</v>
      </c>
      <c r="CA54" s="41">
        <v>0</v>
      </c>
      <c r="CB54" s="41">
        <v>0</v>
      </c>
      <c r="CC54" s="57">
        <f t="shared" si="54"/>
        <v>0.25</v>
      </c>
      <c r="CD54" s="50">
        <f t="shared" si="55"/>
        <v>0</v>
      </c>
      <c r="CE54" s="37">
        <v>0</v>
      </c>
      <c r="CF54" s="37">
        <v>0</v>
      </c>
      <c r="CG54" s="58">
        <v>0</v>
      </c>
      <c r="CH54" s="58">
        <v>0</v>
      </c>
      <c r="CI54" s="58">
        <v>0</v>
      </c>
      <c r="CJ54" s="57">
        <f t="shared" si="56"/>
        <v>0.25</v>
      </c>
      <c r="CK54" s="53">
        <f t="shared" si="57"/>
        <v>0</v>
      </c>
    </row>
    <row r="55" spans="1:89" x14ac:dyDescent="0.25">
      <c r="A55" s="35">
        <v>50</v>
      </c>
      <c r="B55" s="36">
        <v>0</v>
      </c>
      <c r="C55" s="37">
        <v>0</v>
      </c>
      <c r="D55" s="38">
        <f t="shared" si="40"/>
        <v>0</v>
      </c>
      <c r="E55" s="37">
        <v>0</v>
      </c>
      <c r="F55" s="39">
        <f t="shared" si="41"/>
        <v>0</v>
      </c>
      <c r="G55" s="55" t="e">
        <f t="shared" si="42"/>
        <v>#DIV/0!</v>
      </c>
      <c r="H55" s="41">
        <v>0</v>
      </c>
      <c r="I55" s="43">
        <f t="shared" si="43"/>
        <v>0</v>
      </c>
      <c r="J55" s="42">
        <f t="shared" si="31"/>
        <v>0</v>
      </c>
      <c r="K55" s="43">
        <f t="shared" si="32"/>
        <v>-1</v>
      </c>
      <c r="L55" s="43">
        <f t="shared" si="33"/>
        <v>0</v>
      </c>
      <c r="M55" s="42">
        <f t="shared" si="44"/>
        <v>0</v>
      </c>
      <c r="N55" s="38">
        <f t="shared" si="45"/>
        <v>0</v>
      </c>
      <c r="O55" s="38">
        <f t="shared" si="46"/>
        <v>0</v>
      </c>
      <c r="P55" s="44">
        <v>0</v>
      </c>
      <c r="Q55" s="38">
        <v>0</v>
      </c>
      <c r="R55" s="43">
        <f t="shared" si="47"/>
        <v>0</v>
      </c>
      <c r="S55" s="41">
        <v>0</v>
      </c>
      <c r="T55" s="41">
        <v>0</v>
      </c>
      <c r="U55" s="56">
        <f t="shared" si="48"/>
        <v>0.25</v>
      </c>
      <c r="V55" s="38">
        <f t="shared" si="49"/>
        <v>0</v>
      </c>
      <c r="W55" s="44">
        <v>0</v>
      </c>
      <c r="X55" s="44">
        <v>0</v>
      </c>
      <c r="Y55" s="44">
        <v>0</v>
      </c>
      <c r="Z55" s="48">
        <f t="shared" si="30"/>
        <v>0</v>
      </c>
      <c r="AA55" s="60">
        <v>0</v>
      </c>
      <c r="AB55" s="60">
        <v>0</v>
      </c>
      <c r="AC55" s="42">
        <f t="shared" si="34"/>
        <v>0</v>
      </c>
      <c r="AD55" s="47">
        <v>0</v>
      </c>
      <c r="AE55" s="41">
        <v>0</v>
      </c>
      <c r="AF55" s="47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f t="shared" si="35"/>
        <v>0</v>
      </c>
      <c r="BA55" s="41">
        <f t="shared" si="29"/>
        <v>0</v>
      </c>
      <c r="BB55" s="41">
        <v>0</v>
      </c>
      <c r="BC55" s="41">
        <v>0</v>
      </c>
      <c r="BD55" s="41">
        <v>0</v>
      </c>
      <c r="BE55" s="41">
        <f t="shared" si="36"/>
        <v>0</v>
      </c>
      <c r="BF55" s="41">
        <f t="shared" si="37"/>
        <v>0</v>
      </c>
      <c r="BG55" s="41">
        <v>0</v>
      </c>
      <c r="BH55" s="41">
        <v>0</v>
      </c>
      <c r="BI55" s="41">
        <v>0</v>
      </c>
      <c r="BJ55" s="56">
        <f t="shared" si="50"/>
        <v>0.25</v>
      </c>
      <c r="BK55" s="50">
        <f t="shared" si="38"/>
        <v>0</v>
      </c>
      <c r="BL55" s="41">
        <v>0</v>
      </c>
      <c r="BM55" s="41">
        <v>0</v>
      </c>
      <c r="BN55" s="41">
        <v>0</v>
      </c>
      <c r="BO55" s="41">
        <v>0</v>
      </c>
      <c r="BP55" s="56">
        <f t="shared" si="51"/>
        <v>0.25</v>
      </c>
      <c r="BQ55" s="50">
        <f t="shared" si="39"/>
        <v>0</v>
      </c>
      <c r="BR55" s="41">
        <v>0</v>
      </c>
      <c r="BS55" s="41">
        <v>0</v>
      </c>
      <c r="BT55" s="41">
        <v>0</v>
      </c>
      <c r="BU55" s="41">
        <v>0</v>
      </c>
      <c r="BV55" s="41">
        <v>0</v>
      </c>
      <c r="BW55" s="57">
        <f t="shared" si="52"/>
        <v>0.25</v>
      </c>
      <c r="BX55" s="53">
        <f t="shared" si="53"/>
        <v>0</v>
      </c>
      <c r="BY55" s="41">
        <v>0</v>
      </c>
      <c r="BZ55" s="41">
        <v>0</v>
      </c>
      <c r="CA55" s="41">
        <v>0</v>
      </c>
      <c r="CB55" s="41">
        <v>0</v>
      </c>
      <c r="CC55" s="57">
        <f t="shared" si="54"/>
        <v>0.25</v>
      </c>
      <c r="CD55" s="50">
        <f t="shared" si="55"/>
        <v>0</v>
      </c>
      <c r="CE55" s="37">
        <v>0</v>
      </c>
      <c r="CF55" s="37">
        <v>0</v>
      </c>
      <c r="CG55" s="58">
        <v>0</v>
      </c>
      <c r="CH55" s="58">
        <v>0</v>
      </c>
      <c r="CI55" s="58">
        <v>0</v>
      </c>
      <c r="CJ55" s="57">
        <f t="shared" si="56"/>
        <v>0.25</v>
      </c>
      <c r="CK55" s="53">
        <f t="shared" si="57"/>
        <v>0</v>
      </c>
    </row>
    <row r="56" spans="1:89" s="69" customFormat="1" x14ac:dyDescent="0.25">
      <c r="A56" s="61"/>
      <c r="B56" s="36">
        <v>0</v>
      </c>
      <c r="C56" s="37">
        <v>0</v>
      </c>
      <c r="D56" s="50">
        <f>SUM(D6:D55)</f>
        <v>0</v>
      </c>
      <c r="E56" s="37">
        <v>0</v>
      </c>
      <c r="F56" s="50"/>
      <c r="G56" s="62"/>
      <c r="H56" s="63">
        <f>AVERAGE(H6:H55)</f>
        <v>0</v>
      </c>
      <c r="I56" s="63">
        <f>AVERAGE(I6:I55)</f>
        <v>0</v>
      </c>
      <c r="J56" s="63">
        <f>SUM(J6:J55)</f>
        <v>0</v>
      </c>
      <c r="K56" s="50">
        <f>AVERAGE(K6:K55)</f>
        <v>-1</v>
      </c>
      <c r="L56" s="50">
        <f>SUM(L6:L55)</f>
        <v>0</v>
      </c>
      <c r="M56" s="63">
        <f t="shared" si="44"/>
        <v>0</v>
      </c>
      <c r="N56" s="50">
        <f>SUM(N6:N55)</f>
        <v>0</v>
      </c>
      <c r="O56" s="50">
        <f>SUM(O6:O55)</f>
        <v>0</v>
      </c>
      <c r="P56" s="64">
        <f>SUM(P6:P55)</f>
        <v>0</v>
      </c>
      <c r="Q56" s="50">
        <f>SUM(Q6:Q55)</f>
        <v>0</v>
      </c>
      <c r="R56" s="50">
        <f>AVERAGE(R6:R55)</f>
        <v>0</v>
      </c>
      <c r="S56" s="65">
        <f>AVERAGE(S6:S55)</f>
        <v>0</v>
      </c>
      <c r="T56" s="65">
        <f>AVERAGE(T6:T55)</f>
        <v>0</v>
      </c>
      <c r="U56" s="63"/>
      <c r="V56" s="43">
        <f>SUM(V6:V55)</f>
        <v>0</v>
      </c>
      <c r="W56" s="43"/>
      <c r="X56" s="43"/>
      <c r="Y56" s="43"/>
      <c r="Z56" s="63">
        <f>SUM(Z6:Z55)</f>
        <v>0</v>
      </c>
      <c r="AA56" s="63"/>
      <c r="AB56" s="63"/>
      <c r="AC56" s="63">
        <f>SUM(AC6:AC55)</f>
        <v>0</v>
      </c>
      <c r="AD56" s="66">
        <f>SUM(AD6:AD55)</f>
        <v>0</v>
      </c>
      <c r="AE56" s="63"/>
      <c r="AF56" s="66">
        <f>SUM(AF6:AF55)</f>
        <v>0</v>
      </c>
      <c r="AG56" s="63"/>
      <c r="AH56" s="63">
        <f t="shared" ref="AH56:BF56" si="58">SUM(AH6:AH55)</f>
        <v>0</v>
      </c>
      <c r="AI56" s="63">
        <f t="shared" si="58"/>
        <v>0</v>
      </c>
      <c r="AJ56" s="67">
        <f t="shared" si="58"/>
        <v>0</v>
      </c>
      <c r="AK56" s="63">
        <f t="shared" si="58"/>
        <v>0</v>
      </c>
      <c r="AL56" s="63">
        <f t="shared" si="58"/>
        <v>0</v>
      </c>
      <c r="AM56" s="63">
        <f t="shared" si="58"/>
        <v>0</v>
      </c>
      <c r="AN56" s="63">
        <f t="shared" si="58"/>
        <v>0</v>
      </c>
      <c r="AO56" s="63">
        <f t="shared" si="58"/>
        <v>0</v>
      </c>
      <c r="AP56" s="63">
        <f t="shared" si="58"/>
        <v>0</v>
      </c>
      <c r="AQ56" s="63">
        <f t="shared" si="58"/>
        <v>0</v>
      </c>
      <c r="AR56" s="63">
        <f t="shared" si="58"/>
        <v>0</v>
      </c>
      <c r="AS56" s="63">
        <f t="shared" si="58"/>
        <v>0</v>
      </c>
      <c r="AT56" s="63">
        <f t="shared" si="58"/>
        <v>0</v>
      </c>
      <c r="AU56" s="63">
        <f t="shared" si="58"/>
        <v>0</v>
      </c>
      <c r="AV56" s="63">
        <f t="shared" si="58"/>
        <v>0</v>
      </c>
      <c r="AW56" s="63">
        <f t="shared" si="58"/>
        <v>0</v>
      </c>
      <c r="AX56" s="63">
        <f t="shared" si="58"/>
        <v>0</v>
      </c>
      <c r="AY56" s="63">
        <f t="shared" si="58"/>
        <v>0</v>
      </c>
      <c r="AZ56" s="63">
        <f t="shared" si="58"/>
        <v>0</v>
      </c>
      <c r="BA56" s="63">
        <f t="shared" si="58"/>
        <v>0</v>
      </c>
      <c r="BB56" s="63">
        <f t="shared" si="58"/>
        <v>0</v>
      </c>
      <c r="BC56" s="63">
        <f t="shared" si="58"/>
        <v>0</v>
      </c>
      <c r="BD56" s="63">
        <f t="shared" si="58"/>
        <v>0</v>
      </c>
      <c r="BE56" s="63">
        <f t="shared" si="58"/>
        <v>0</v>
      </c>
      <c r="BF56" s="63">
        <f t="shared" si="58"/>
        <v>0</v>
      </c>
      <c r="BG56" s="63"/>
      <c r="BH56" s="63"/>
      <c r="BI56" s="63"/>
      <c r="BJ56" s="68"/>
      <c r="BK56" s="50">
        <f>SUM(BK6:BK55)</f>
        <v>0</v>
      </c>
      <c r="BL56" s="63">
        <f>SUM(BL6:BL55)</f>
        <v>0</v>
      </c>
      <c r="BM56" s="63">
        <f>SUM(BM6:BM55)</f>
        <v>0</v>
      </c>
      <c r="BN56" s="63">
        <f>SUM(BN6:BN55)</f>
        <v>0</v>
      </c>
      <c r="BO56" s="63">
        <f>SUM(BO6:BO55)</f>
        <v>0</v>
      </c>
      <c r="BP56" s="63"/>
      <c r="BQ56" s="50">
        <f>SUM(BQ6:BQ55)</f>
        <v>0</v>
      </c>
      <c r="BR56" s="50">
        <f>ROUNDUP((SUM(BR6:BR55)),0)</f>
        <v>0</v>
      </c>
      <c r="BS56" s="50">
        <f>ROUNDUP((SUM(BS6:BS55)),0)</f>
        <v>0</v>
      </c>
      <c r="BT56" s="63"/>
      <c r="BU56" s="63"/>
      <c r="BV56" s="63"/>
      <c r="BW56" s="50"/>
      <c r="BX56" s="53">
        <f>((BR56+BS56)*BT56*(BU56)*BV56)+((BR56+BS56)*BT56*(BU56)*BV56)*BW56</f>
        <v>0</v>
      </c>
      <c r="BY56" s="50">
        <f>SUM(BY6:BY55)</f>
        <v>0</v>
      </c>
      <c r="BZ56" s="50"/>
      <c r="CA56" s="50"/>
      <c r="CB56" s="50"/>
      <c r="CC56" s="50"/>
      <c r="CD56" s="50">
        <f>SUM(CD6:CD55)</f>
        <v>0</v>
      </c>
      <c r="CE56" s="50">
        <f>SUM(CE6:CE55)</f>
        <v>0</v>
      </c>
      <c r="CF56" s="50">
        <f>SUM(CF6:CF55)</f>
        <v>0</v>
      </c>
      <c r="CG56" s="50"/>
      <c r="CH56" s="50"/>
      <c r="CI56" s="50"/>
      <c r="CJ56" s="50"/>
      <c r="CK56" s="54">
        <f>SUM(CK6:CK55)</f>
        <v>0</v>
      </c>
    </row>
    <row r="57" spans="1:89" x14ac:dyDescent="0.25">
      <c r="A57" s="70"/>
      <c r="B57" s="71"/>
      <c r="C57" s="71"/>
      <c r="D57" s="71"/>
      <c r="E57" s="72"/>
      <c r="F57" s="71"/>
      <c r="G57" s="73"/>
      <c r="H57" s="71"/>
      <c r="I57" s="71"/>
      <c r="J57" s="71"/>
      <c r="K57" s="74"/>
      <c r="L57" s="75"/>
      <c r="M57" s="75" t="s">
        <v>107</v>
      </c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6"/>
      <c r="AA57" s="77"/>
      <c r="AB57" s="74"/>
      <c r="AC57" s="78"/>
      <c r="AD57" s="74"/>
      <c r="AE57" s="74"/>
      <c r="AF57" s="74"/>
      <c r="AG57" s="74"/>
      <c r="AH57" s="74"/>
      <c r="AI57" s="74"/>
      <c r="AJ57" s="79"/>
      <c r="AK57" s="74"/>
      <c r="AL57" s="74"/>
      <c r="AM57" s="74"/>
      <c r="AN57" s="74"/>
      <c r="AO57" s="75"/>
      <c r="AP57" s="75"/>
      <c r="AQ57" s="75"/>
      <c r="AR57" s="80"/>
      <c r="AS57" s="80"/>
      <c r="AT57" s="80"/>
      <c r="AU57" s="75" t="s">
        <v>107</v>
      </c>
      <c r="AV57" s="80"/>
      <c r="AW57" s="80"/>
      <c r="AX57" s="80"/>
      <c r="AY57" s="80"/>
      <c r="AZ57" s="75"/>
      <c r="BA57" s="75"/>
      <c r="BB57" s="75"/>
      <c r="BC57" s="75"/>
      <c r="BD57" s="81"/>
      <c r="BE57" s="82"/>
      <c r="BF57" s="82"/>
      <c r="BG57" s="82"/>
      <c r="BH57" s="82"/>
      <c r="BI57" s="82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 t="e">
        <f>BX56/(D56/1000)</f>
        <v>#DIV/0!</v>
      </c>
      <c r="BY57" s="82"/>
      <c r="BZ57" s="82"/>
      <c r="CA57" s="82"/>
      <c r="CB57" s="82"/>
      <c r="CC57" s="82"/>
      <c r="CD57" s="84"/>
      <c r="CE57" s="82"/>
      <c r="CF57" s="82"/>
      <c r="CG57" s="82"/>
      <c r="CH57" s="82" t="s">
        <v>108</v>
      </c>
      <c r="CI57" s="85"/>
      <c r="CJ57" s="85"/>
      <c r="CK57" s="86"/>
    </row>
    <row r="58" spans="1:89" ht="18.75" x14ac:dyDescent="0.25">
      <c r="A58" s="330" t="s">
        <v>109</v>
      </c>
      <c r="B58" s="330"/>
      <c r="C58" s="330"/>
      <c r="D58" s="330"/>
      <c r="E58" s="330"/>
      <c r="F58" s="330"/>
      <c r="G58" s="330"/>
      <c r="H58" s="330"/>
      <c r="I58" s="330"/>
      <c r="J58" s="330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87"/>
      <c r="AA58" s="88"/>
      <c r="AB58" s="23"/>
      <c r="AC58" s="23"/>
      <c r="AD58" s="23"/>
      <c r="AE58" s="23"/>
      <c r="AF58" s="23"/>
      <c r="AG58" s="23"/>
      <c r="AH58" s="23"/>
      <c r="AI58" s="23"/>
      <c r="AJ58" s="89"/>
      <c r="AK58" s="23"/>
      <c r="AL58" s="23"/>
      <c r="AM58" s="23"/>
      <c r="AN58" s="23"/>
      <c r="AO58" s="23"/>
      <c r="AP58" s="23"/>
      <c r="AQ58" s="23"/>
      <c r="AR58" s="90"/>
      <c r="AS58" s="90"/>
      <c r="AT58" s="90"/>
      <c r="AU58" s="90"/>
      <c r="AV58" s="90"/>
      <c r="AW58" s="90"/>
      <c r="AX58" s="90"/>
      <c r="AY58" s="90"/>
      <c r="AZ58" s="23"/>
      <c r="BA58" s="23"/>
      <c r="BB58" s="23"/>
      <c r="BC58" s="23"/>
      <c r="BD58" s="91"/>
      <c r="BE58" s="23"/>
      <c r="BF58" s="23"/>
      <c r="BG58" s="23"/>
      <c r="BH58" s="23"/>
      <c r="BI58" s="23"/>
      <c r="BJ58" s="92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93"/>
      <c r="CK58" s="94"/>
    </row>
    <row r="59" spans="1:89" x14ac:dyDescent="0.25">
      <c r="A59" s="88"/>
      <c r="B59" s="23"/>
      <c r="C59" s="23"/>
      <c r="D59" s="23"/>
      <c r="E59" s="24"/>
      <c r="F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87"/>
      <c r="AA59" s="88"/>
      <c r="AB59" s="23"/>
      <c r="AC59" s="23"/>
      <c r="AD59" s="23"/>
      <c r="AE59" s="23"/>
      <c r="AF59" s="23"/>
      <c r="AG59" s="23"/>
      <c r="AH59" s="23"/>
      <c r="AI59" s="23"/>
      <c r="AJ59" s="89"/>
      <c r="AK59" s="23"/>
      <c r="AL59" s="23"/>
      <c r="AM59" s="23"/>
      <c r="AN59" s="23"/>
      <c r="AO59" s="23"/>
      <c r="AP59" s="23"/>
      <c r="AQ59" s="23"/>
      <c r="AR59" s="90"/>
      <c r="AS59" s="90"/>
      <c r="AT59" s="90"/>
      <c r="AU59" s="90"/>
      <c r="AV59" s="90"/>
      <c r="AW59" s="90"/>
      <c r="AX59" s="90"/>
      <c r="AY59" s="90"/>
      <c r="AZ59" s="23"/>
      <c r="BA59" s="23"/>
      <c r="BB59" s="23"/>
      <c r="BC59" s="23"/>
      <c r="BD59" s="91"/>
      <c r="BE59" s="23"/>
      <c r="BF59" s="23"/>
      <c r="BG59" s="23"/>
      <c r="BH59" s="23"/>
      <c r="BI59" s="23"/>
      <c r="BJ59" s="92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93"/>
      <c r="CK59" s="94"/>
    </row>
    <row r="60" spans="1:89" x14ac:dyDescent="0.25">
      <c r="A60" s="88"/>
      <c r="B60" s="23"/>
      <c r="C60" s="23"/>
      <c r="D60" s="23"/>
      <c r="E60" s="24"/>
      <c r="F60" s="23"/>
      <c r="H60" s="23"/>
      <c r="I60" s="23"/>
      <c r="J60" s="9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87"/>
      <c r="AA60" s="88"/>
      <c r="AB60" s="23"/>
      <c r="AC60" s="23"/>
      <c r="AD60" s="23"/>
      <c r="AE60" s="23"/>
      <c r="AF60" s="23"/>
      <c r="AG60" s="23"/>
      <c r="AH60" s="23"/>
      <c r="AI60" s="23"/>
      <c r="AJ60" s="89"/>
      <c r="AK60" s="23"/>
      <c r="AL60" s="23"/>
      <c r="AM60" s="23"/>
      <c r="AN60" s="23"/>
      <c r="AO60" s="23"/>
      <c r="AP60" s="23"/>
      <c r="AQ60" s="23"/>
      <c r="AR60" s="90"/>
      <c r="AS60" s="90"/>
      <c r="AT60" s="90"/>
      <c r="AU60" s="90"/>
      <c r="AV60" s="90"/>
      <c r="AW60" s="90"/>
      <c r="AX60" s="90"/>
      <c r="AY60" s="90"/>
      <c r="AZ60" s="23"/>
      <c r="BA60" s="23"/>
      <c r="BB60" s="23"/>
      <c r="BC60" s="23"/>
      <c r="BD60" s="91"/>
      <c r="BE60" s="23"/>
      <c r="BF60" s="23"/>
      <c r="BG60" s="23"/>
      <c r="BH60" s="23"/>
      <c r="BI60" s="23"/>
      <c r="BJ60" s="92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93"/>
      <c r="CK60" s="94"/>
    </row>
    <row r="61" spans="1:89" x14ac:dyDescent="0.25">
      <c r="A61" s="95"/>
      <c r="B61" s="96"/>
      <c r="C61" s="96"/>
      <c r="D61" s="96"/>
      <c r="E61" s="97"/>
      <c r="F61" s="96"/>
      <c r="G61" s="98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9"/>
      <c r="AA61" s="95"/>
      <c r="AB61" s="96"/>
      <c r="AC61" s="96"/>
      <c r="AD61" s="96"/>
      <c r="AE61" s="96"/>
      <c r="AF61" s="96"/>
      <c r="AG61" s="96"/>
      <c r="AH61" s="96"/>
      <c r="AI61" s="96"/>
      <c r="AJ61" s="100"/>
      <c r="AK61" s="96"/>
      <c r="AL61" s="96"/>
      <c r="AM61" s="96"/>
      <c r="AN61" s="96"/>
      <c r="AO61" s="96"/>
      <c r="AP61" s="96"/>
      <c r="AQ61" s="96"/>
      <c r="AR61" s="101"/>
      <c r="AS61" s="101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102"/>
      <c r="BE61" s="96"/>
      <c r="BF61" s="96"/>
      <c r="BG61" s="96"/>
      <c r="BH61" s="96"/>
      <c r="BI61" s="96"/>
      <c r="BJ61" s="103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104"/>
      <c r="CE61" s="96"/>
      <c r="CF61" s="96"/>
      <c r="CG61" s="96"/>
      <c r="CH61" s="96"/>
      <c r="CI61" s="96"/>
      <c r="CJ61" s="96"/>
      <c r="CK61" s="105"/>
    </row>
    <row r="62" spans="1:89" x14ac:dyDescent="0.25">
      <c r="AD62" s="106"/>
      <c r="AE62" s="106"/>
      <c r="AF62" s="106"/>
      <c r="AG62" s="106"/>
      <c r="AH62" s="106"/>
      <c r="AI62" s="106"/>
      <c r="AJ62" s="107"/>
      <c r="AK62" s="106"/>
      <c r="AL62" s="106"/>
      <c r="AM62" s="106"/>
      <c r="AN62" s="106"/>
      <c r="AO62" s="106"/>
      <c r="AP62" s="106"/>
      <c r="AQ62" s="106"/>
      <c r="AR62" s="108"/>
      <c r="AS62" s="108"/>
      <c r="AT62" s="106"/>
      <c r="AU62" s="106"/>
      <c r="AV62" s="106"/>
      <c r="AW62" s="106"/>
    </row>
    <row r="63" spans="1:89" x14ac:dyDescent="0.25">
      <c r="B63" s="69"/>
    </row>
    <row r="65" ht="15.75" customHeight="1" x14ac:dyDescent="0.25"/>
    <row r="69" ht="25.5" customHeight="1" x14ac:dyDescent="0.25"/>
    <row r="70" ht="30" customHeight="1" x14ac:dyDescent="0.25"/>
  </sheetData>
  <sheetProtection algorithmName="SHA-512" hashValue="DxIPWn9OOXBIbTu7/Pt0DA1ThQXFncc0Ei2NlObNnJtozAdAyTOZfpvNvTPYwgVYN4uFylUbjjLBHIs5N4YXmA==" saltValue="JdWw8lY7oSMzifOcP6U11A==" spinCount="100000" sheet="1" objects="1" scenarios="1"/>
  <protectedRanges>
    <protectedRange algorithmName="SHA-512" hashValue="GiZq1ngfcxH2MP3mgv+j3NsaNupqy7FzQYbq2EywFAWemWiXwa+X53gbjWa+2KMOkM1uCgZLi/Udc6gDiVrsoQ==" saltValue="I6YWU8zrbd5OuTOaplf1ig==" spinCount="100000" sqref="B6:C56 E6:E56 H6:H55 I6 M6 P6:P55 R6 U6 S6:T55 W6:Y55 AA6:AB55 AD6:BI55 BJ6 BL6:BO56 BP6 BR6:BV55 BW6 BY6:BY55 BZ7:CB55 CC6 CE7:CI55 CJ6" name="Intervalo1"/>
  </protectedRanges>
  <mergeCells count="43">
    <mergeCell ref="A1:C1"/>
    <mergeCell ref="D1:H1"/>
    <mergeCell ref="I1:CK1"/>
    <mergeCell ref="A2:C2"/>
    <mergeCell ref="D2:H2"/>
    <mergeCell ref="I2:K2"/>
    <mergeCell ref="L2:O2"/>
    <mergeCell ref="R2:V2"/>
    <mergeCell ref="W2:Z4"/>
    <mergeCell ref="AA2:AC4"/>
    <mergeCell ref="AD2:AG3"/>
    <mergeCell ref="AH2:AQ2"/>
    <mergeCell ref="AR2:AY2"/>
    <mergeCell ref="AZ2:BA4"/>
    <mergeCell ref="BB2:BB5"/>
    <mergeCell ref="BC2:BC5"/>
    <mergeCell ref="BD2:BD5"/>
    <mergeCell ref="BE2:BK4"/>
    <mergeCell ref="BL2:BQ4"/>
    <mergeCell ref="BR2:BX4"/>
    <mergeCell ref="BY2:CD4"/>
    <mergeCell ref="CE5:CF5"/>
    <mergeCell ref="CE2:CK4"/>
    <mergeCell ref="A3:A5"/>
    <mergeCell ref="B3:B5"/>
    <mergeCell ref="C3:C5"/>
    <mergeCell ref="D3:J4"/>
    <mergeCell ref="K3:O4"/>
    <mergeCell ref="P3:P5"/>
    <mergeCell ref="Q3:Q5"/>
    <mergeCell ref="R3:V4"/>
    <mergeCell ref="AH3:AI4"/>
    <mergeCell ref="AJ3:AK4"/>
    <mergeCell ref="AL3:AM4"/>
    <mergeCell ref="AN3:AO4"/>
    <mergeCell ref="AP3:AQ4"/>
    <mergeCell ref="AR3:AS4"/>
    <mergeCell ref="A58:J58"/>
    <mergeCell ref="AV3:AW4"/>
    <mergeCell ref="AX3:AY4"/>
    <mergeCell ref="AD4:AE4"/>
    <mergeCell ref="AF4:AG4"/>
    <mergeCell ref="AT3:AU4"/>
  </mergeCells>
  <pageMargins left="0.51180555555555496" right="0.51180555555555496" top="0.78749999999999998" bottom="0.78749999999999998" header="0.51180555555555496" footer="0.51180555555555496"/>
  <pageSetup paperSize="9" scale="66" firstPageNumber="0" orientation="landscape" horizontalDpi="300" verticalDpi="300"/>
  <rowBreaks count="1" manualBreakCount="1">
    <brk id="30" max="16383" man="1"/>
  </rowBreaks>
  <colBreaks count="2" manualBreakCount="2">
    <brk id="26" max="1048575" man="1"/>
    <brk id="56" max="1048575" man="1"/>
  </colBreak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8"/>
  <sheetViews>
    <sheetView topLeftCell="O1" zoomScale="70" zoomScaleNormal="70" workbookViewId="0">
      <selection activeCell="BR57" sqref="BR57:BR58"/>
    </sheetView>
  </sheetViews>
  <sheetFormatPr defaultRowHeight="15" x14ac:dyDescent="0.2"/>
  <cols>
    <col min="1" max="1" width="15.28515625" style="141" customWidth="1"/>
    <col min="2" max="2" width="16.7109375" style="141" customWidth="1"/>
    <col min="3" max="3" width="17.28515625" style="141" customWidth="1"/>
    <col min="4" max="4" width="12.42578125" style="141" customWidth="1"/>
    <col min="5" max="5" width="9.140625" style="141"/>
    <col min="6" max="6" width="21" style="141" customWidth="1"/>
    <col min="7" max="7" width="12.85546875" style="141" customWidth="1"/>
    <col min="8" max="8" width="15.28515625" style="141" customWidth="1"/>
    <col min="9" max="9" width="12.7109375" style="141" customWidth="1"/>
    <col min="10" max="10" width="14.140625" style="141" bestFit="1" customWidth="1"/>
    <col min="11" max="11" width="13.5703125" style="141" customWidth="1"/>
    <col min="12" max="12" width="19.28515625" style="141" customWidth="1"/>
    <col min="13" max="13" width="20.42578125" style="141" customWidth="1"/>
    <col min="14" max="15" width="11.85546875" style="141" customWidth="1"/>
    <col min="16" max="16" width="14.42578125" style="141" customWidth="1"/>
    <col min="17" max="17" width="20.140625" style="141" customWidth="1"/>
    <col min="18" max="18" width="16.28515625" style="141" customWidth="1"/>
    <col min="19" max="19" width="12.85546875" style="141" customWidth="1"/>
    <col min="20" max="20" width="9.140625" style="141"/>
    <col min="21" max="21" width="11.7109375" style="141" customWidth="1"/>
    <col min="22" max="22" width="17.7109375" style="141" customWidth="1"/>
    <col min="23" max="23" width="9.140625" style="141"/>
    <col min="24" max="24" width="9" style="141" customWidth="1"/>
    <col min="25" max="25" width="11.42578125" style="141" customWidth="1"/>
    <col min="26" max="26" width="10.28515625" style="141" customWidth="1"/>
    <col min="27" max="27" width="9.140625" style="141"/>
    <col min="28" max="28" width="4.7109375" style="141" customWidth="1"/>
    <col min="29" max="29" width="12.5703125" style="141" customWidth="1"/>
    <col min="30" max="32" width="10.140625" style="141" customWidth="1"/>
    <col min="33" max="33" width="9.140625" style="141"/>
    <col min="34" max="34" width="13.85546875" style="141" bestFit="1" customWidth="1"/>
    <col min="35" max="35" width="14.85546875" style="141" customWidth="1"/>
    <col min="36" max="36" width="9.140625" style="141"/>
    <col min="37" max="37" width="13.28515625" style="141" customWidth="1"/>
    <col min="38" max="39" width="11.85546875" style="141" customWidth="1"/>
    <col min="40" max="40" width="9.140625" style="141"/>
    <col min="41" max="41" width="16.7109375" style="141" customWidth="1"/>
    <col min="42" max="42" width="12.5703125" style="141" customWidth="1"/>
    <col min="43" max="43" width="23.85546875" style="141" customWidth="1"/>
    <col min="44" max="44" width="16.5703125" style="141" customWidth="1"/>
    <col min="45" max="45" width="14.85546875" style="141" customWidth="1"/>
    <col min="46" max="46" width="15.140625" style="141" customWidth="1"/>
    <col min="47" max="47" width="11" style="141" customWidth="1"/>
    <col min="48" max="48" width="11.5703125" style="141" customWidth="1"/>
    <col min="49" max="49" width="13.28515625" style="141" customWidth="1"/>
    <col min="50" max="51" width="13.42578125" style="141" customWidth="1"/>
    <col min="52" max="52" width="18.7109375" style="141" customWidth="1"/>
    <col min="53" max="53" width="22.42578125" style="141" customWidth="1"/>
    <col min="54" max="54" width="21.28515625" style="141" customWidth="1"/>
    <col min="55" max="55" width="14.85546875" style="141" customWidth="1"/>
    <col min="56" max="56" width="13.42578125" style="141" customWidth="1"/>
    <col min="57" max="57" width="14.42578125" style="141" customWidth="1"/>
    <col min="58" max="58" width="16.28515625" style="141" customWidth="1"/>
    <col min="59" max="59" width="16.140625" style="141" customWidth="1"/>
    <col min="60" max="60" width="15.85546875" style="141" customWidth="1"/>
    <col min="61" max="61" width="17.28515625" style="141" customWidth="1"/>
    <col min="62" max="62" width="15" style="141" customWidth="1"/>
    <col min="63" max="63" width="13.42578125" style="141" customWidth="1"/>
    <col min="64" max="64" width="24.5703125" style="141" customWidth="1"/>
    <col min="65" max="65" width="19.140625" style="141" customWidth="1"/>
    <col min="66" max="66" width="14.140625" style="141" bestFit="1" customWidth="1"/>
    <col min="67" max="67" width="18.7109375" style="141" customWidth="1"/>
    <col min="68" max="68" width="19.28515625" style="141" customWidth="1"/>
    <col min="69" max="69" width="13" style="141" customWidth="1"/>
    <col min="70" max="70" width="9.140625" style="141"/>
    <col min="71" max="71" width="9.28515625" style="141" customWidth="1"/>
    <col min="72" max="72" width="13.28515625" style="141" customWidth="1"/>
    <col min="73" max="73" width="15.5703125" style="141" customWidth="1"/>
    <col min="74" max="74" width="9.28515625" style="141" customWidth="1"/>
    <col min="75" max="75" width="13.28515625" style="141" customWidth="1"/>
    <col min="76" max="76" width="15" style="141" customWidth="1"/>
    <col min="77" max="77" width="24.85546875" style="141" customWidth="1"/>
    <col min="78" max="243" width="9.140625" style="141"/>
    <col min="244" max="244" width="11.5703125" style="141" customWidth="1"/>
    <col min="245" max="245" width="16.7109375" style="141" customWidth="1"/>
    <col min="246" max="246" width="17.28515625" style="141" customWidth="1"/>
    <col min="247" max="248" width="9.140625" style="141"/>
    <col min="249" max="249" width="21" style="141" customWidth="1"/>
    <col min="250" max="250" width="12.85546875" style="141" customWidth="1"/>
    <col min="251" max="251" width="15.28515625" style="141" customWidth="1"/>
    <col min="252" max="252" width="12.7109375" style="141" customWidth="1"/>
    <col min="253" max="253" width="12" style="141" customWidth="1"/>
    <col min="254" max="254" width="13.5703125" style="141" customWidth="1"/>
    <col min="255" max="255" width="19.28515625" style="141" customWidth="1"/>
    <col min="256" max="256" width="20.42578125" style="141" customWidth="1"/>
    <col min="257" max="258" width="11.85546875" style="141" customWidth="1"/>
    <col min="259" max="259" width="11.5703125" style="141" customWidth="1"/>
    <col min="260" max="260" width="20.140625" style="141" customWidth="1"/>
    <col min="261" max="261" width="16.28515625" style="141" customWidth="1"/>
    <col min="262" max="262" width="12.85546875" style="141" customWidth="1"/>
    <col min="263" max="263" width="9.140625" style="141"/>
    <col min="264" max="264" width="11.7109375" style="141" customWidth="1"/>
    <col min="265" max="265" width="17.7109375" style="141" customWidth="1"/>
    <col min="266" max="266" width="9.140625" style="141"/>
    <col min="267" max="267" width="9" style="141" customWidth="1"/>
    <col min="268" max="268" width="11.42578125" style="141" customWidth="1"/>
    <col min="269" max="269" width="10.28515625" style="141" customWidth="1"/>
    <col min="270" max="270" width="9.140625" style="141"/>
    <col min="271" max="271" width="4.7109375" style="141" customWidth="1"/>
    <col min="272" max="272" width="12.5703125" style="141" customWidth="1"/>
    <col min="273" max="273" width="10.140625" style="141" customWidth="1"/>
    <col min="274" max="276" width="9.140625" style="141"/>
    <col min="277" max="277" width="10.85546875" style="141" customWidth="1"/>
    <col min="278" max="278" width="14.85546875" style="141" customWidth="1"/>
    <col min="279" max="279" width="9.140625" style="141"/>
    <col min="280" max="280" width="13.28515625" style="141" customWidth="1"/>
    <col min="281" max="287" width="11.85546875" style="141" customWidth="1"/>
    <col min="288" max="288" width="9.140625" style="141"/>
    <col min="289" max="289" width="16.7109375" style="141" customWidth="1"/>
    <col min="290" max="290" width="10" style="141" customWidth="1"/>
    <col min="291" max="291" width="23.85546875" style="141" customWidth="1"/>
    <col min="292" max="292" width="16.5703125" style="141" customWidth="1"/>
    <col min="293" max="293" width="14.85546875" style="141" customWidth="1"/>
    <col min="294" max="294" width="15.140625" style="141" customWidth="1"/>
    <col min="295" max="295" width="11" style="141" customWidth="1"/>
    <col min="296" max="296" width="11.5703125" style="141" customWidth="1"/>
    <col min="297" max="297" width="13.28515625" style="141" customWidth="1"/>
    <col min="298" max="299" width="20.140625" style="141" customWidth="1"/>
    <col min="300" max="302" width="13.42578125" style="141" customWidth="1"/>
    <col min="303" max="303" width="22.42578125" style="141" customWidth="1"/>
    <col min="304" max="304" width="21.28515625" style="141" customWidth="1"/>
    <col min="305" max="305" width="12" style="141" customWidth="1"/>
    <col min="306" max="306" width="13.5703125" style="141" customWidth="1"/>
    <col min="307" max="307" width="17.42578125" style="141" customWidth="1"/>
    <col min="308" max="308" width="14" style="141" customWidth="1"/>
    <col min="309" max="309" width="13" style="141" customWidth="1"/>
    <col min="310" max="310" width="14.85546875" style="141" customWidth="1"/>
    <col min="311" max="311" width="13.42578125" style="141" customWidth="1"/>
    <col min="312" max="312" width="14.42578125" style="141" customWidth="1"/>
    <col min="313" max="313" width="16.28515625" style="141" customWidth="1"/>
    <col min="314" max="314" width="16.140625" style="141" customWidth="1"/>
    <col min="315" max="315" width="15.85546875" style="141" customWidth="1"/>
    <col min="316" max="316" width="17.28515625" style="141" customWidth="1"/>
    <col min="317" max="317" width="15" style="141" customWidth="1"/>
    <col min="318" max="318" width="13.42578125" style="141" customWidth="1"/>
    <col min="319" max="319" width="24.5703125" style="141" customWidth="1"/>
    <col min="320" max="320" width="19.140625" style="141" customWidth="1"/>
    <col min="321" max="321" width="9.140625" style="141"/>
    <col min="322" max="322" width="13.5703125" style="141" customWidth="1"/>
    <col min="323" max="323" width="19.28515625" style="141" customWidth="1"/>
    <col min="324" max="324" width="13" style="141" customWidth="1"/>
    <col min="325" max="325" width="9.140625" style="141"/>
    <col min="326" max="326" width="9.28515625" style="141" customWidth="1"/>
    <col min="327" max="327" width="13.28515625" style="141" customWidth="1"/>
    <col min="328" max="328" width="15.5703125" style="141" customWidth="1"/>
    <col min="329" max="329" width="9.28515625" style="141" customWidth="1"/>
    <col min="330" max="330" width="13.28515625" style="141" customWidth="1"/>
    <col min="331" max="331" width="15" style="141" customWidth="1"/>
    <col min="332" max="332" width="24.85546875" style="141" customWidth="1"/>
    <col min="333" max="499" width="9.140625" style="141"/>
    <col min="500" max="500" width="11.5703125" style="141" customWidth="1"/>
    <col min="501" max="501" width="16.7109375" style="141" customWidth="1"/>
    <col min="502" max="502" width="17.28515625" style="141" customWidth="1"/>
    <col min="503" max="504" width="9.140625" style="141"/>
    <col min="505" max="505" width="21" style="141" customWidth="1"/>
    <col min="506" max="506" width="12.85546875" style="141" customWidth="1"/>
    <col min="507" max="507" width="15.28515625" style="141" customWidth="1"/>
    <col min="508" max="508" width="12.7109375" style="141" customWidth="1"/>
    <col min="509" max="509" width="12" style="141" customWidth="1"/>
    <col min="510" max="510" width="13.5703125" style="141" customWidth="1"/>
    <col min="511" max="511" width="19.28515625" style="141" customWidth="1"/>
    <col min="512" max="512" width="20.42578125" style="141" customWidth="1"/>
    <col min="513" max="514" width="11.85546875" style="141" customWidth="1"/>
    <col min="515" max="515" width="11.5703125" style="141" customWidth="1"/>
    <col min="516" max="516" width="20.140625" style="141" customWidth="1"/>
    <col min="517" max="517" width="16.28515625" style="141" customWidth="1"/>
    <col min="518" max="518" width="12.85546875" style="141" customWidth="1"/>
    <col min="519" max="519" width="9.140625" style="141"/>
    <col min="520" max="520" width="11.7109375" style="141" customWidth="1"/>
    <col min="521" max="521" width="17.7109375" style="141" customWidth="1"/>
    <col min="522" max="522" width="9.140625" style="141"/>
    <col min="523" max="523" width="9" style="141" customWidth="1"/>
    <col min="524" max="524" width="11.42578125" style="141" customWidth="1"/>
    <col min="525" max="525" width="10.28515625" style="141" customWidth="1"/>
    <col min="526" max="526" width="9.140625" style="141"/>
    <col min="527" max="527" width="4.7109375" style="141" customWidth="1"/>
    <col min="528" max="528" width="12.5703125" style="141" customWidth="1"/>
    <col min="529" max="529" width="10.140625" style="141" customWidth="1"/>
    <col min="530" max="532" width="9.140625" style="141"/>
    <col min="533" max="533" width="10.85546875" style="141" customWidth="1"/>
    <col min="534" max="534" width="14.85546875" style="141" customWidth="1"/>
    <col min="535" max="535" width="9.140625" style="141"/>
    <col min="536" max="536" width="13.28515625" style="141" customWidth="1"/>
    <col min="537" max="543" width="11.85546875" style="141" customWidth="1"/>
    <col min="544" max="544" width="9.140625" style="141"/>
    <col min="545" max="545" width="16.7109375" style="141" customWidth="1"/>
    <col min="546" max="546" width="10" style="141" customWidth="1"/>
    <col min="547" max="547" width="23.85546875" style="141" customWidth="1"/>
    <col min="548" max="548" width="16.5703125" style="141" customWidth="1"/>
    <col min="549" max="549" width="14.85546875" style="141" customWidth="1"/>
    <col min="550" max="550" width="15.140625" style="141" customWidth="1"/>
    <col min="551" max="551" width="11" style="141" customWidth="1"/>
    <col min="552" max="552" width="11.5703125" style="141" customWidth="1"/>
    <col min="553" max="553" width="13.28515625" style="141" customWidth="1"/>
    <col min="554" max="555" width="20.140625" style="141" customWidth="1"/>
    <col min="556" max="558" width="13.42578125" style="141" customWidth="1"/>
    <col min="559" max="559" width="22.42578125" style="141" customWidth="1"/>
    <col min="560" max="560" width="21.28515625" style="141" customWidth="1"/>
    <col min="561" max="561" width="12" style="141" customWidth="1"/>
    <col min="562" max="562" width="13.5703125" style="141" customWidth="1"/>
    <col min="563" max="563" width="17.42578125" style="141" customWidth="1"/>
    <col min="564" max="564" width="14" style="141" customWidth="1"/>
    <col min="565" max="565" width="13" style="141" customWidth="1"/>
    <col min="566" max="566" width="14.85546875" style="141" customWidth="1"/>
    <col min="567" max="567" width="13.42578125" style="141" customWidth="1"/>
    <col min="568" max="568" width="14.42578125" style="141" customWidth="1"/>
    <col min="569" max="569" width="16.28515625" style="141" customWidth="1"/>
    <col min="570" max="570" width="16.140625" style="141" customWidth="1"/>
    <col min="571" max="571" width="15.85546875" style="141" customWidth="1"/>
    <col min="572" max="572" width="17.28515625" style="141" customWidth="1"/>
    <col min="573" max="573" width="15" style="141" customWidth="1"/>
    <col min="574" max="574" width="13.42578125" style="141" customWidth="1"/>
    <col min="575" max="575" width="24.5703125" style="141" customWidth="1"/>
    <col min="576" max="576" width="19.140625" style="141" customWidth="1"/>
    <col min="577" max="577" width="9.140625" style="141"/>
    <col min="578" max="578" width="13.5703125" style="141" customWidth="1"/>
    <col min="579" max="579" width="19.28515625" style="141" customWidth="1"/>
    <col min="580" max="580" width="13" style="141" customWidth="1"/>
    <col min="581" max="581" width="9.140625" style="141"/>
    <col min="582" max="582" width="9.28515625" style="141" customWidth="1"/>
    <col min="583" max="583" width="13.28515625" style="141" customWidth="1"/>
    <col min="584" max="584" width="15.5703125" style="141" customWidth="1"/>
    <col min="585" max="585" width="9.28515625" style="141" customWidth="1"/>
    <col min="586" max="586" width="13.28515625" style="141" customWidth="1"/>
    <col min="587" max="587" width="15" style="141" customWidth="1"/>
    <col min="588" max="588" width="24.85546875" style="141" customWidth="1"/>
    <col min="589" max="755" width="9.140625" style="141"/>
    <col min="756" max="756" width="11.5703125" style="141" customWidth="1"/>
    <col min="757" max="757" width="16.7109375" style="141" customWidth="1"/>
    <col min="758" max="758" width="17.28515625" style="141" customWidth="1"/>
    <col min="759" max="760" width="9.140625" style="141"/>
    <col min="761" max="761" width="21" style="141" customWidth="1"/>
    <col min="762" max="762" width="12.85546875" style="141" customWidth="1"/>
    <col min="763" max="763" width="15.28515625" style="141" customWidth="1"/>
    <col min="764" max="764" width="12.7109375" style="141" customWidth="1"/>
    <col min="765" max="765" width="12" style="141" customWidth="1"/>
    <col min="766" max="766" width="13.5703125" style="141" customWidth="1"/>
    <col min="767" max="767" width="19.28515625" style="141" customWidth="1"/>
    <col min="768" max="768" width="20.42578125" style="141" customWidth="1"/>
    <col min="769" max="770" width="11.85546875" style="141" customWidth="1"/>
    <col min="771" max="771" width="11.5703125" style="141" customWidth="1"/>
    <col min="772" max="772" width="20.140625" style="141" customWidth="1"/>
    <col min="773" max="773" width="16.28515625" style="141" customWidth="1"/>
    <col min="774" max="774" width="12.85546875" style="141" customWidth="1"/>
    <col min="775" max="775" width="9.140625" style="141"/>
    <col min="776" max="776" width="11.7109375" style="141" customWidth="1"/>
    <col min="777" max="777" width="17.7109375" style="141" customWidth="1"/>
    <col min="778" max="778" width="9.140625" style="141"/>
    <col min="779" max="779" width="9" style="141" customWidth="1"/>
    <col min="780" max="780" width="11.42578125" style="141" customWidth="1"/>
    <col min="781" max="781" width="10.28515625" style="141" customWidth="1"/>
    <col min="782" max="782" width="9.140625" style="141"/>
    <col min="783" max="783" width="4.7109375" style="141" customWidth="1"/>
    <col min="784" max="784" width="12.5703125" style="141" customWidth="1"/>
    <col min="785" max="785" width="10.140625" style="141" customWidth="1"/>
    <col min="786" max="788" width="9.140625" style="141"/>
    <col min="789" max="789" width="10.85546875" style="141" customWidth="1"/>
    <col min="790" max="790" width="14.85546875" style="141" customWidth="1"/>
    <col min="791" max="791" width="9.140625" style="141"/>
    <col min="792" max="792" width="13.28515625" style="141" customWidth="1"/>
    <col min="793" max="799" width="11.85546875" style="141" customWidth="1"/>
    <col min="800" max="800" width="9.140625" style="141"/>
    <col min="801" max="801" width="16.7109375" style="141" customWidth="1"/>
    <col min="802" max="802" width="10" style="141" customWidth="1"/>
    <col min="803" max="803" width="23.85546875" style="141" customWidth="1"/>
    <col min="804" max="804" width="16.5703125" style="141" customWidth="1"/>
    <col min="805" max="805" width="14.85546875" style="141" customWidth="1"/>
    <col min="806" max="806" width="15.140625" style="141" customWidth="1"/>
    <col min="807" max="807" width="11" style="141" customWidth="1"/>
    <col min="808" max="808" width="11.5703125" style="141" customWidth="1"/>
    <col min="809" max="809" width="13.28515625" style="141" customWidth="1"/>
    <col min="810" max="811" width="20.140625" style="141" customWidth="1"/>
    <col min="812" max="814" width="13.42578125" style="141" customWidth="1"/>
    <col min="815" max="815" width="22.42578125" style="141" customWidth="1"/>
    <col min="816" max="816" width="21.28515625" style="141" customWidth="1"/>
    <col min="817" max="817" width="12" style="141" customWidth="1"/>
    <col min="818" max="818" width="13.5703125" style="141" customWidth="1"/>
    <col min="819" max="819" width="17.42578125" style="141" customWidth="1"/>
    <col min="820" max="820" width="14" style="141" customWidth="1"/>
    <col min="821" max="821" width="13" style="141" customWidth="1"/>
    <col min="822" max="822" width="14.85546875" style="141" customWidth="1"/>
    <col min="823" max="823" width="13.42578125" style="141" customWidth="1"/>
    <col min="824" max="824" width="14.42578125" style="141" customWidth="1"/>
    <col min="825" max="825" width="16.28515625" style="141" customWidth="1"/>
    <col min="826" max="826" width="16.140625" style="141" customWidth="1"/>
    <col min="827" max="827" width="15.85546875" style="141" customWidth="1"/>
    <col min="828" max="828" width="17.28515625" style="141" customWidth="1"/>
    <col min="829" max="829" width="15" style="141" customWidth="1"/>
    <col min="830" max="830" width="13.42578125" style="141" customWidth="1"/>
    <col min="831" max="831" width="24.5703125" style="141" customWidth="1"/>
    <col min="832" max="832" width="19.140625" style="141" customWidth="1"/>
    <col min="833" max="833" width="9.140625" style="141"/>
    <col min="834" max="834" width="13.5703125" style="141" customWidth="1"/>
    <col min="835" max="835" width="19.28515625" style="141" customWidth="1"/>
    <col min="836" max="836" width="13" style="141" customWidth="1"/>
    <col min="837" max="837" width="9.140625" style="141"/>
    <col min="838" max="838" width="9.28515625" style="141" customWidth="1"/>
    <col min="839" max="839" width="13.28515625" style="141" customWidth="1"/>
    <col min="840" max="840" width="15.5703125" style="141" customWidth="1"/>
    <col min="841" max="841" width="9.28515625" style="141" customWidth="1"/>
    <col min="842" max="842" width="13.28515625" style="141" customWidth="1"/>
    <col min="843" max="843" width="15" style="141" customWidth="1"/>
    <col min="844" max="844" width="24.85546875" style="141" customWidth="1"/>
    <col min="845" max="1011" width="9.140625" style="141"/>
    <col min="1012" max="1012" width="11.5703125" style="141" customWidth="1"/>
    <col min="1013" max="1013" width="16.7109375" style="141" customWidth="1"/>
    <col min="1014" max="1014" width="17.28515625" style="141" customWidth="1"/>
    <col min="1015" max="1016" width="9.140625" style="141"/>
    <col min="1017" max="1017" width="21" style="141" customWidth="1"/>
    <col min="1018" max="1018" width="12.85546875" style="141" customWidth="1"/>
    <col min="1019" max="1019" width="15.28515625" style="141" customWidth="1"/>
    <col min="1020" max="1020" width="12.7109375" style="141" customWidth="1"/>
    <col min="1021" max="1021" width="12" style="141" customWidth="1"/>
    <col min="1022" max="1022" width="13.5703125" style="141" customWidth="1"/>
    <col min="1023" max="1023" width="19.28515625" style="141" customWidth="1"/>
    <col min="1024" max="1024" width="20.42578125" style="141" customWidth="1"/>
    <col min="1025" max="1026" width="11.85546875" style="141" customWidth="1"/>
    <col min="1027" max="1027" width="11.5703125" style="141" customWidth="1"/>
    <col min="1028" max="1028" width="20.140625" style="141" customWidth="1"/>
    <col min="1029" max="1029" width="16.28515625" style="141" customWidth="1"/>
    <col min="1030" max="1030" width="12.85546875" style="141" customWidth="1"/>
    <col min="1031" max="1031" width="9.140625" style="141"/>
    <col min="1032" max="1032" width="11.7109375" style="141" customWidth="1"/>
    <col min="1033" max="1033" width="17.7109375" style="141" customWidth="1"/>
    <col min="1034" max="1034" width="9.140625" style="141"/>
    <col min="1035" max="1035" width="9" style="141" customWidth="1"/>
    <col min="1036" max="1036" width="11.42578125" style="141" customWidth="1"/>
    <col min="1037" max="1037" width="10.28515625" style="141" customWidth="1"/>
    <col min="1038" max="1038" width="9.140625" style="141"/>
    <col min="1039" max="1039" width="4.7109375" style="141" customWidth="1"/>
    <col min="1040" max="1040" width="12.5703125" style="141" customWidth="1"/>
    <col min="1041" max="1041" width="10.140625" style="141" customWidth="1"/>
    <col min="1042" max="1044" width="9.140625" style="141"/>
    <col min="1045" max="1045" width="10.85546875" style="141" customWidth="1"/>
    <col min="1046" max="1046" width="14.85546875" style="141" customWidth="1"/>
    <col min="1047" max="1047" width="9.140625" style="141"/>
    <col min="1048" max="1048" width="13.28515625" style="141" customWidth="1"/>
    <col min="1049" max="1055" width="11.85546875" style="141" customWidth="1"/>
    <col min="1056" max="1056" width="9.140625" style="141"/>
    <col min="1057" max="1057" width="16.7109375" style="141" customWidth="1"/>
    <col min="1058" max="1058" width="10" style="141" customWidth="1"/>
    <col min="1059" max="1059" width="23.85546875" style="141" customWidth="1"/>
    <col min="1060" max="1060" width="16.5703125" style="141" customWidth="1"/>
    <col min="1061" max="1061" width="14.85546875" style="141" customWidth="1"/>
    <col min="1062" max="1062" width="15.140625" style="141" customWidth="1"/>
    <col min="1063" max="1063" width="11" style="141" customWidth="1"/>
    <col min="1064" max="1064" width="11.5703125" style="141" customWidth="1"/>
    <col min="1065" max="1065" width="13.28515625" style="141" customWidth="1"/>
    <col min="1066" max="1067" width="20.140625" style="141" customWidth="1"/>
    <col min="1068" max="1070" width="13.42578125" style="141" customWidth="1"/>
    <col min="1071" max="1071" width="22.42578125" style="141" customWidth="1"/>
    <col min="1072" max="1072" width="21.28515625" style="141" customWidth="1"/>
    <col min="1073" max="1073" width="12" style="141" customWidth="1"/>
    <col min="1074" max="1074" width="13.5703125" style="141" customWidth="1"/>
    <col min="1075" max="1075" width="17.42578125" style="141" customWidth="1"/>
    <col min="1076" max="1076" width="14" style="141" customWidth="1"/>
    <col min="1077" max="1077" width="13" style="141" customWidth="1"/>
    <col min="1078" max="1078" width="14.85546875" style="141" customWidth="1"/>
    <col min="1079" max="1079" width="13.42578125" style="141" customWidth="1"/>
    <col min="1080" max="1080" width="14.42578125" style="141" customWidth="1"/>
    <col min="1081" max="1081" width="16.28515625" style="141" customWidth="1"/>
    <col min="1082" max="1082" width="16.140625" style="141" customWidth="1"/>
    <col min="1083" max="1083" width="15.85546875" style="141" customWidth="1"/>
    <col min="1084" max="1084" width="17.28515625" style="141" customWidth="1"/>
    <col min="1085" max="1085" width="15" style="141" customWidth="1"/>
    <col min="1086" max="1086" width="13.42578125" style="141" customWidth="1"/>
    <col min="1087" max="1087" width="24.5703125" style="141" customWidth="1"/>
    <col min="1088" max="1088" width="19.140625" style="141" customWidth="1"/>
    <col min="1089" max="1089" width="9.140625" style="141"/>
    <col min="1090" max="1090" width="13.5703125" style="141" customWidth="1"/>
    <col min="1091" max="1091" width="19.28515625" style="141" customWidth="1"/>
    <col min="1092" max="1092" width="13" style="141" customWidth="1"/>
    <col min="1093" max="1093" width="9.140625" style="141"/>
    <col min="1094" max="1094" width="9.28515625" style="141" customWidth="1"/>
    <col min="1095" max="1095" width="13.28515625" style="141" customWidth="1"/>
    <col min="1096" max="1096" width="15.5703125" style="141" customWidth="1"/>
    <col min="1097" max="1097" width="9.28515625" style="141" customWidth="1"/>
    <col min="1098" max="1098" width="13.28515625" style="141" customWidth="1"/>
    <col min="1099" max="1099" width="15" style="141" customWidth="1"/>
    <col min="1100" max="1100" width="24.85546875" style="141" customWidth="1"/>
    <col min="1101" max="1267" width="9.140625" style="141"/>
    <col min="1268" max="1268" width="11.5703125" style="141" customWidth="1"/>
    <col min="1269" max="1269" width="16.7109375" style="141" customWidth="1"/>
    <col min="1270" max="1270" width="17.28515625" style="141" customWidth="1"/>
    <col min="1271" max="1272" width="9.140625" style="141"/>
    <col min="1273" max="1273" width="21" style="141" customWidth="1"/>
    <col min="1274" max="1274" width="12.85546875" style="141" customWidth="1"/>
    <col min="1275" max="1275" width="15.28515625" style="141" customWidth="1"/>
    <col min="1276" max="1276" width="12.7109375" style="141" customWidth="1"/>
    <col min="1277" max="1277" width="12" style="141" customWidth="1"/>
    <col min="1278" max="1278" width="13.5703125" style="141" customWidth="1"/>
    <col min="1279" max="1279" width="19.28515625" style="141" customWidth="1"/>
    <col min="1280" max="1280" width="20.42578125" style="141" customWidth="1"/>
    <col min="1281" max="1282" width="11.85546875" style="141" customWidth="1"/>
    <col min="1283" max="1283" width="11.5703125" style="141" customWidth="1"/>
    <col min="1284" max="1284" width="20.140625" style="141" customWidth="1"/>
    <col min="1285" max="1285" width="16.28515625" style="141" customWidth="1"/>
    <col min="1286" max="1286" width="12.85546875" style="141" customWidth="1"/>
    <col min="1287" max="1287" width="9.140625" style="141"/>
    <col min="1288" max="1288" width="11.7109375" style="141" customWidth="1"/>
    <col min="1289" max="1289" width="17.7109375" style="141" customWidth="1"/>
    <col min="1290" max="1290" width="9.140625" style="141"/>
    <col min="1291" max="1291" width="9" style="141" customWidth="1"/>
    <col min="1292" max="1292" width="11.42578125" style="141" customWidth="1"/>
    <col min="1293" max="1293" width="10.28515625" style="141" customWidth="1"/>
    <col min="1294" max="1294" width="9.140625" style="141"/>
    <col min="1295" max="1295" width="4.7109375" style="141" customWidth="1"/>
    <col min="1296" max="1296" width="12.5703125" style="141" customWidth="1"/>
    <col min="1297" max="1297" width="10.140625" style="141" customWidth="1"/>
    <col min="1298" max="1300" width="9.140625" style="141"/>
    <col min="1301" max="1301" width="10.85546875" style="141" customWidth="1"/>
    <col min="1302" max="1302" width="14.85546875" style="141" customWidth="1"/>
    <col min="1303" max="1303" width="9.140625" style="141"/>
    <col min="1304" max="1304" width="13.28515625" style="141" customWidth="1"/>
    <col min="1305" max="1311" width="11.85546875" style="141" customWidth="1"/>
    <col min="1312" max="1312" width="9.140625" style="141"/>
    <col min="1313" max="1313" width="16.7109375" style="141" customWidth="1"/>
    <col min="1314" max="1314" width="10" style="141" customWidth="1"/>
    <col min="1315" max="1315" width="23.85546875" style="141" customWidth="1"/>
    <col min="1316" max="1316" width="16.5703125" style="141" customWidth="1"/>
    <col min="1317" max="1317" width="14.85546875" style="141" customWidth="1"/>
    <col min="1318" max="1318" width="15.140625" style="141" customWidth="1"/>
    <col min="1319" max="1319" width="11" style="141" customWidth="1"/>
    <col min="1320" max="1320" width="11.5703125" style="141" customWidth="1"/>
    <col min="1321" max="1321" width="13.28515625" style="141" customWidth="1"/>
    <col min="1322" max="1323" width="20.140625" style="141" customWidth="1"/>
    <col min="1324" max="1326" width="13.42578125" style="141" customWidth="1"/>
    <col min="1327" max="1327" width="22.42578125" style="141" customWidth="1"/>
    <col min="1328" max="1328" width="21.28515625" style="141" customWidth="1"/>
    <col min="1329" max="1329" width="12" style="141" customWidth="1"/>
    <col min="1330" max="1330" width="13.5703125" style="141" customWidth="1"/>
    <col min="1331" max="1331" width="17.42578125" style="141" customWidth="1"/>
    <col min="1332" max="1332" width="14" style="141" customWidth="1"/>
    <col min="1333" max="1333" width="13" style="141" customWidth="1"/>
    <col min="1334" max="1334" width="14.85546875" style="141" customWidth="1"/>
    <col min="1335" max="1335" width="13.42578125" style="141" customWidth="1"/>
    <col min="1336" max="1336" width="14.42578125" style="141" customWidth="1"/>
    <col min="1337" max="1337" width="16.28515625" style="141" customWidth="1"/>
    <col min="1338" max="1338" width="16.140625" style="141" customWidth="1"/>
    <col min="1339" max="1339" width="15.85546875" style="141" customWidth="1"/>
    <col min="1340" max="1340" width="17.28515625" style="141" customWidth="1"/>
    <col min="1341" max="1341" width="15" style="141" customWidth="1"/>
    <col min="1342" max="1342" width="13.42578125" style="141" customWidth="1"/>
    <col min="1343" max="1343" width="24.5703125" style="141" customWidth="1"/>
    <col min="1344" max="1344" width="19.140625" style="141" customWidth="1"/>
    <col min="1345" max="1345" width="9.140625" style="141"/>
    <col min="1346" max="1346" width="13.5703125" style="141" customWidth="1"/>
    <col min="1347" max="1347" width="19.28515625" style="141" customWidth="1"/>
    <col min="1348" max="1348" width="13" style="141" customWidth="1"/>
    <col min="1349" max="1349" width="9.140625" style="141"/>
    <col min="1350" max="1350" width="9.28515625" style="141" customWidth="1"/>
    <col min="1351" max="1351" width="13.28515625" style="141" customWidth="1"/>
    <col min="1352" max="1352" width="15.5703125" style="141" customWidth="1"/>
    <col min="1353" max="1353" width="9.28515625" style="141" customWidth="1"/>
    <col min="1354" max="1354" width="13.28515625" style="141" customWidth="1"/>
    <col min="1355" max="1355" width="15" style="141" customWidth="1"/>
    <col min="1356" max="1356" width="24.85546875" style="141" customWidth="1"/>
    <col min="1357" max="1523" width="9.140625" style="141"/>
    <col min="1524" max="1524" width="11.5703125" style="141" customWidth="1"/>
    <col min="1525" max="1525" width="16.7109375" style="141" customWidth="1"/>
    <col min="1526" max="1526" width="17.28515625" style="141" customWidth="1"/>
    <col min="1527" max="1528" width="9.140625" style="141"/>
    <col min="1529" max="1529" width="21" style="141" customWidth="1"/>
    <col min="1530" max="1530" width="12.85546875" style="141" customWidth="1"/>
    <col min="1531" max="1531" width="15.28515625" style="141" customWidth="1"/>
    <col min="1532" max="1532" width="12.7109375" style="141" customWidth="1"/>
    <col min="1533" max="1533" width="12" style="141" customWidth="1"/>
    <col min="1534" max="1534" width="13.5703125" style="141" customWidth="1"/>
    <col min="1535" max="1535" width="19.28515625" style="141" customWidth="1"/>
    <col min="1536" max="1536" width="20.42578125" style="141" customWidth="1"/>
    <col min="1537" max="1538" width="11.85546875" style="141" customWidth="1"/>
    <col min="1539" max="1539" width="11.5703125" style="141" customWidth="1"/>
    <col min="1540" max="1540" width="20.140625" style="141" customWidth="1"/>
    <col min="1541" max="1541" width="16.28515625" style="141" customWidth="1"/>
    <col min="1542" max="1542" width="12.85546875" style="141" customWidth="1"/>
    <col min="1543" max="1543" width="9.140625" style="141"/>
    <col min="1544" max="1544" width="11.7109375" style="141" customWidth="1"/>
    <col min="1545" max="1545" width="17.7109375" style="141" customWidth="1"/>
    <col min="1546" max="1546" width="9.140625" style="141"/>
    <col min="1547" max="1547" width="9" style="141" customWidth="1"/>
    <col min="1548" max="1548" width="11.42578125" style="141" customWidth="1"/>
    <col min="1549" max="1549" width="10.28515625" style="141" customWidth="1"/>
    <col min="1550" max="1550" width="9.140625" style="141"/>
    <col min="1551" max="1551" width="4.7109375" style="141" customWidth="1"/>
    <col min="1552" max="1552" width="12.5703125" style="141" customWidth="1"/>
    <col min="1553" max="1553" width="10.140625" style="141" customWidth="1"/>
    <col min="1554" max="1556" width="9.140625" style="141"/>
    <col min="1557" max="1557" width="10.85546875" style="141" customWidth="1"/>
    <col min="1558" max="1558" width="14.85546875" style="141" customWidth="1"/>
    <col min="1559" max="1559" width="9.140625" style="141"/>
    <col min="1560" max="1560" width="13.28515625" style="141" customWidth="1"/>
    <col min="1561" max="1567" width="11.85546875" style="141" customWidth="1"/>
    <col min="1568" max="1568" width="9.140625" style="141"/>
    <col min="1569" max="1569" width="16.7109375" style="141" customWidth="1"/>
    <col min="1570" max="1570" width="10" style="141" customWidth="1"/>
    <col min="1571" max="1571" width="23.85546875" style="141" customWidth="1"/>
    <col min="1572" max="1572" width="16.5703125" style="141" customWidth="1"/>
    <col min="1573" max="1573" width="14.85546875" style="141" customWidth="1"/>
    <col min="1574" max="1574" width="15.140625" style="141" customWidth="1"/>
    <col min="1575" max="1575" width="11" style="141" customWidth="1"/>
    <col min="1576" max="1576" width="11.5703125" style="141" customWidth="1"/>
    <col min="1577" max="1577" width="13.28515625" style="141" customWidth="1"/>
    <col min="1578" max="1579" width="20.140625" style="141" customWidth="1"/>
    <col min="1580" max="1582" width="13.42578125" style="141" customWidth="1"/>
    <col min="1583" max="1583" width="22.42578125" style="141" customWidth="1"/>
    <col min="1584" max="1584" width="21.28515625" style="141" customWidth="1"/>
    <col min="1585" max="1585" width="12" style="141" customWidth="1"/>
    <col min="1586" max="1586" width="13.5703125" style="141" customWidth="1"/>
    <col min="1587" max="1587" width="17.42578125" style="141" customWidth="1"/>
    <col min="1588" max="1588" width="14" style="141" customWidth="1"/>
    <col min="1589" max="1589" width="13" style="141" customWidth="1"/>
    <col min="1590" max="1590" width="14.85546875" style="141" customWidth="1"/>
    <col min="1591" max="1591" width="13.42578125" style="141" customWidth="1"/>
    <col min="1592" max="1592" width="14.42578125" style="141" customWidth="1"/>
    <col min="1593" max="1593" width="16.28515625" style="141" customWidth="1"/>
    <col min="1594" max="1594" width="16.140625" style="141" customWidth="1"/>
    <col min="1595" max="1595" width="15.85546875" style="141" customWidth="1"/>
    <col min="1596" max="1596" width="17.28515625" style="141" customWidth="1"/>
    <col min="1597" max="1597" width="15" style="141" customWidth="1"/>
    <col min="1598" max="1598" width="13.42578125" style="141" customWidth="1"/>
    <col min="1599" max="1599" width="24.5703125" style="141" customWidth="1"/>
    <col min="1600" max="1600" width="19.140625" style="141" customWidth="1"/>
    <col min="1601" max="1601" width="9.140625" style="141"/>
    <col min="1602" max="1602" width="13.5703125" style="141" customWidth="1"/>
    <col min="1603" max="1603" width="19.28515625" style="141" customWidth="1"/>
    <col min="1604" max="1604" width="13" style="141" customWidth="1"/>
    <col min="1605" max="1605" width="9.140625" style="141"/>
    <col min="1606" max="1606" width="9.28515625" style="141" customWidth="1"/>
    <col min="1607" max="1607" width="13.28515625" style="141" customWidth="1"/>
    <col min="1608" max="1608" width="15.5703125" style="141" customWidth="1"/>
    <col min="1609" max="1609" width="9.28515625" style="141" customWidth="1"/>
    <col min="1610" max="1610" width="13.28515625" style="141" customWidth="1"/>
    <col min="1611" max="1611" width="15" style="141" customWidth="1"/>
    <col min="1612" max="1612" width="24.85546875" style="141" customWidth="1"/>
    <col min="1613" max="1779" width="9.140625" style="141"/>
    <col min="1780" max="1780" width="11.5703125" style="141" customWidth="1"/>
    <col min="1781" max="1781" width="16.7109375" style="141" customWidth="1"/>
    <col min="1782" max="1782" width="17.28515625" style="141" customWidth="1"/>
    <col min="1783" max="1784" width="9.140625" style="141"/>
    <col min="1785" max="1785" width="21" style="141" customWidth="1"/>
    <col min="1786" max="1786" width="12.85546875" style="141" customWidth="1"/>
    <col min="1787" max="1787" width="15.28515625" style="141" customWidth="1"/>
    <col min="1788" max="1788" width="12.7109375" style="141" customWidth="1"/>
    <col min="1789" max="1789" width="12" style="141" customWidth="1"/>
    <col min="1790" max="1790" width="13.5703125" style="141" customWidth="1"/>
    <col min="1791" max="1791" width="19.28515625" style="141" customWidth="1"/>
    <col min="1792" max="1792" width="20.42578125" style="141" customWidth="1"/>
    <col min="1793" max="1794" width="11.85546875" style="141" customWidth="1"/>
    <col min="1795" max="1795" width="11.5703125" style="141" customWidth="1"/>
    <col min="1796" max="1796" width="20.140625" style="141" customWidth="1"/>
    <col min="1797" max="1797" width="16.28515625" style="141" customWidth="1"/>
    <col min="1798" max="1798" width="12.85546875" style="141" customWidth="1"/>
    <col min="1799" max="1799" width="9.140625" style="141"/>
    <col min="1800" max="1800" width="11.7109375" style="141" customWidth="1"/>
    <col min="1801" max="1801" width="17.7109375" style="141" customWidth="1"/>
    <col min="1802" max="1802" width="9.140625" style="141"/>
    <col min="1803" max="1803" width="9" style="141" customWidth="1"/>
    <col min="1804" max="1804" width="11.42578125" style="141" customWidth="1"/>
    <col min="1805" max="1805" width="10.28515625" style="141" customWidth="1"/>
    <col min="1806" max="1806" width="9.140625" style="141"/>
    <col min="1807" max="1807" width="4.7109375" style="141" customWidth="1"/>
    <col min="1808" max="1808" width="12.5703125" style="141" customWidth="1"/>
    <col min="1809" max="1809" width="10.140625" style="141" customWidth="1"/>
    <col min="1810" max="1812" width="9.140625" style="141"/>
    <col min="1813" max="1813" width="10.85546875" style="141" customWidth="1"/>
    <col min="1814" max="1814" width="14.85546875" style="141" customWidth="1"/>
    <col min="1815" max="1815" width="9.140625" style="141"/>
    <col min="1816" max="1816" width="13.28515625" style="141" customWidth="1"/>
    <col min="1817" max="1823" width="11.85546875" style="141" customWidth="1"/>
    <col min="1824" max="1824" width="9.140625" style="141"/>
    <col min="1825" max="1825" width="16.7109375" style="141" customWidth="1"/>
    <col min="1826" max="1826" width="10" style="141" customWidth="1"/>
    <col min="1827" max="1827" width="23.85546875" style="141" customWidth="1"/>
    <col min="1828" max="1828" width="16.5703125" style="141" customWidth="1"/>
    <col min="1829" max="1829" width="14.85546875" style="141" customWidth="1"/>
    <col min="1830" max="1830" width="15.140625" style="141" customWidth="1"/>
    <col min="1831" max="1831" width="11" style="141" customWidth="1"/>
    <col min="1832" max="1832" width="11.5703125" style="141" customWidth="1"/>
    <col min="1833" max="1833" width="13.28515625" style="141" customWidth="1"/>
    <col min="1834" max="1835" width="20.140625" style="141" customWidth="1"/>
    <col min="1836" max="1838" width="13.42578125" style="141" customWidth="1"/>
    <col min="1839" max="1839" width="22.42578125" style="141" customWidth="1"/>
    <col min="1840" max="1840" width="21.28515625" style="141" customWidth="1"/>
    <col min="1841" max="1841" width="12" style="141" customWidth="1"/>
    <col min="1842" max="1842" width="13.5703125" style="141" customWidth="1"/>
    <col min="1843" max="1843" width="17.42578125" style="141" customWidth="1"/>
    <col min="1844" max="1844" width="14" style="141" customWidth="1"/>
    <col min="1845" max="1845" width="13" style="141" customWidth="1"/>
    <col min="1846" max="1846" width="14.85546875" style="141" customWidth="1"/>
    <col min="1847" max="1847" width="13.42578125" style="141" customWidth="1"/>
    <col min="1848" max="1848" width="14.42578125" style="141" customWidth="1"/>
    <col min="1849" max="1849" width="16.28515625" style="141" customWidth="1"/>
    <col min="1850" max="1850" width="16.140625" style="141" customWidth="1"/>
    <col min="1851" max="1851" width="15.85546875" style="141" customWidth="1"/>
    <col min="1852" max="1852" width="17.28515625" style="141" customWidth="1"/>
    <col min="1853" max="1853" width="15" style="141" customWidth="1"/>
    <col min="1854" max="1854" width="13.42578125" style="141" customWidth="1"/>
    <col min="1855" max="1855" width="24.5703125" style="141" customWidth="1"/>
    <col min="1856" max="1856" width="19.140625" style="141" customWidth="1"/>
    <col min="1857" max="1857" width="9.140625" style="141"/>
    <col min="1858" max="1858" width="13.5703125" style="141" customWidth="1"/>
    <col min="1859" max="1859" width="19.28515625" style="141" customWidth="1"/>
    <col min="1860" max="1860" width="13" style="141" customWidth="1"/>
    <col min="1861" max="1861" width="9.140625" style="141"/>
    <col min="1862" max="1862" width="9.28515625" style="141" customWidth="1"/>
    <col min="1863" max="1863" width="13.28515625" style="141" customWidth="1"/>
    <col min="1864" max="1864" width="15.5703125" style="141" customWidth="1"/>
    <col min="1865" max="1865" width="9.28515625" style="141" customWidth="1"/>
    <col min="1866" max="1866" width="13.28515625" style="141" customWidth="1"/>
    <col min="1867" max="1867" width="15" style="141" customWidth="1"/>
    <col min="1868" max="1868" width="24.85546875" style="141" customWidth="1"/>
    <col min="1869" max="2035" width="9.140625" style="141"/>
    <col min="2036" max="2036" width="11.5703125" style="141" customWidth="1"/>
    <col min="2037" max="2037" width="16.7109375" style="141" customWidth="1"/>
    <col min="2038" max="2038" width="17.28515625" style="141" customWidth="1"/>
    <col min="2039" max="2040" width="9.140625" style="141"/>
    <col min="2041" max="2041" width="21" style="141" customWidth="1"/>
    <col min="2042" max="2042" width="12.85546875" style="141" customWidth="1"/>
    <col min="2043" max="2043" width="15.28515625" style="141" customWidth="1"/>
    <col min="2044" max="2044" width="12.7109375" style="141" customWidth="1"/>
    <col min="2045" max="2045" width="12" style="141" customWidth="1"/>
    <col min="2046" max="2046" width="13.5703125" style="141" customWidth="1"/>
    <col min="2047" max="2047" width="19.28515625" style="141" customWidth="1"/>
    <col min="2048" max="2048" width="20.42578125" style="141" customWidth="1"/>
    <col min="2049" max="2050" width="11.85546875" style="141" customWidth="1"/>
    <col min="2051" max="2051" width="11.5703125" style="141" customWidth="1"/>
    <col min="2052" max="2052" width="20.140625" style="141" customWidth="1"/>
    <col min="2053" max="2053" width="16.28515625" style="141" customWidth="1"/>
    <col min="2054" max="2054" width="12.85546875" style="141" customWidth="1"/>
    <col min="2055" max="2055" width="9.140625" style="141"/>
    <col min="2056" max="2056" width="11.7109375" style="141" customWidth="1"/>
    <col min="2057" max="2057" width="17.7109375" style="141" customWidth="1"/>
    <col min="2058" max="2058" width="9.140625" style="141"/>
    <col min="2059" max="2059" width="9" style="141" customWidth="1"/>
    <col min="2060" max="2060" width="11.42578125" style="141" customWidth="1"/>
    <col min="2061" max="2061" width="10.28515625" style="141" customWidth="1"/>
    <col min="2062" max="2062" width="9.140625" style="141"/>
    <col min="2063" max="2063" width="4.7109375" style="141" customWidth="1"/>
    <col min="2064" max="2064" width="12.5703125" style="141" customWidth="1"/>
    <col min="2065" max="2065" width="10.140625" style="141" customWidth="1"/>
    <col min="2066" max="2068" width="9.140625" style="141"/>
    <col min="2069" max="2069" width="10.85546875" style="141" customWidth="1"/>
    <col min="2070" max="2070" width="14.85546875" style="141" customWidth="1"/>
    <col min="2071" max="2071" width="9.140625" style="141"/>
    <col min="2072" max="2072" width="13.28515625" style="141" customWidth="1"/>
    <col min="2073" max="2079" width="11.85546875" style="141" customWidth="1"/>
    <col min="2080" max="2080" width="9.140625" style="141"/>
    <col min="2081" max="2081" width="16.7109375" style="141" customWidth="1"/>
    <col min="2082" max="2082" width="10" style="141" customWidth="1"/>
    <col min="2083" max="2083" width="23.85546875" style="141" customWidth="1"/>
    <col min="2084" max="2084" width="16.5703125" style="141" customWidth="1"/>
    <col min="2085" max="2085" width="14.85546875" style="141" customWidth="1"/>
    <col min="2086" max="2086" width="15.140625" style="141" customWidth="1"/>
    <col min="2087" max="2087" width="11" style="141" customWidth="1"/>
    <col min="2088" max="2088" width="11.5703125" style="141" customWidth="1"/>
    <col min="2089" max="2089" width="13.28515625" style="141" customWidth="1"/>
    <col min="2090" max="2091" width="20.140625" style="141" customWidth="1"/>
    <col min="2092" max="2094" width="13.42578125" style="141" customWidth="1"/>
    <col min="2095" max="2095" width="22.42578125" style="141" customWidth="1"/>
    <col min="2096" max="2096" width="21.28515625" style="141" customWidth="1"/>
    <col min="2097" max="2097" width="12" style="141" customWidth="1"/>
    <col min="2098" max="2098" width="13.5703125" style="141" customWidth="1"/>
    <col min="2099" max="2099" width="17.42578125" style="141" customWidth="1"/>
    <col min="2100" max="2100" width="14" style="141" customWidth="1"/>
    <col min="2101" max="2101" width="13" style="141" customWidth="1"/>
    <col min="2102" max="2102" width="14.85546875" style="141" customWidth="1"/>
    <col min="2103" max="2103" width="13.42578125" style="141" customWidth="1"/>
    <col min="2104" max="2104" width="14.42578125" style="141" customWidth="1"/>
    <col min="2105" max="2105" width="16.28515625" style="141" customWidth="1"/>
    <col min="2106" max="2106" width="16.140625" style="141" customWidth="1"/>
    <col min="2107" max="2107" width="15.85546875" style="141" customWidth="1"/>
    <col min="2108" max="2108" width="17.28515625" style="141" customWidth="1"/>
    <col min="2109" max="2109" width="15" style="141" customWidth="1"/>
    <col min="2110" max="2110" width="13.42578125" style="141" customWidth="1"/>
    <col min="2111" max="2111" width="24.5703125" style="141" customWidth="1"/>
    <col min="2112" max="2112" width="19.140625" style="141" customWidth="1"/>
    <col min="2113" max="2113" width="9.140625" style="141"/>
    <col min="2114" max="2114" width="13.5703125" style="141" customWidth="1"/>
    <col min="2115" max="2115" width="19.28515625" style="141" customWidth="1"/>
    <col min="2116" max="2116" width="13" style="141" customWidth="1"/>
    <col min="2117" max="2117" width="9.140625" style="141"/>
    <col min="2118" max="2118" width="9.28515625" style="141" customWidth="1"/>
    <col min="2119" max="2119" width="13.28515625" style="141" customWidth="1"/>
    <col min="2120" max="2120" width="15.5703125" style="141" customWidth="1"/>
    <col min="2121" max="2121" width="9.28515625" style="141" customWidth="1"/>
    <col min="2122" max="2122" width="13.28515625" style="141" customWidth="1"/>
    <col min="2123" max="2123" width="15" style="141" customWidth="1"/>
    <col min="2124" max="2124" width="24.85546875" style="141" customWidth="1"/>
    <col min="2125" max="2291" width="9.140625" style="141"/>
    <col min="2292" max="2292" width="11.5703125" style="141" customWidth="1"/>
    <col min="2293" max="2293" width="16.7109375" style="141" customWidth="1"/>
    <col min="2294" max="2294" width="17.28515625" style="141" customWidth="1"/>
    <col min="2295" max="2296" width="9.140625" style="141"/>
    <col min="2297" max="2297" width="21" style="141" customWidth="1"/>
    <col min="2298" max="2298" width="12.85546875" style="141" customWidth="1"/>
    <col min="2299" max="2299" width="15.28515625" style="141" customWidth="1"/>
    <col min="2300" max="2300" width="12.7109375" style="141" customWidth="1"/>
    <col min="2301" max="2301" width="12" style="141" customWidth="1"/>
    <col min="2302" max="2302" width="13.5703125" style="141" customWidth="1"/>
    <col min="2303" max="2303" width="19.28515625" style="141" customWidth="1"/>
    <col min="2304" max="2304" width="20.42578125" style="141" customWidth="1"/>
    <col min="2305" max="2306" width="11.85546875" style="141" customWidth="1"/>
    <col min="2307" max="2307" width="11.5703125" style="141" customWidth="1"/>
    <col min="2308" max="2308" width="20.140625" style="141" customWidth="1"/>
    <col min="2309" max="2309" width="16.28515625" style="141" customWidth="1"/>
    <col min="2310" max="2310" width="12.85546875" style="141" customWidth="1"/>
    <col min="2311" max="2311" width="9.140625" style="141"/>
    <col min="2312" max="2312" width="11.7109375" style="141" customWidth="1"/>
    <col min="2313" max="2313" width="17.7109375" style="141" customWidth="1"/>
    <col min="2314" max="2314" width="9.140625" style="141"/>
    <col min="2315" max="2315" width="9" style="141" customWidth="1"/>
    <col min="2316" max="2316" width="11.42578125" style="141" customWidth="1"/>
    <col min="2317" max="2317" width="10.28515625" style="141" customWidth="1"/>
    <col min="2318" max="2318" width="9.140625" style="141"/>
    <col min="2319" max="2319" width="4.7109375" style="141" customWidth="1"/>
    <col min="2320" max="2320" width="12.5703125" style="141" customWidth="1"/>
    <col min="2321" max="2321" width="10.140625" style="141" customWidth="1"/>
    <col min="2322" max="2324" width="9.140625" style="141"/>
    <col min="2325" max="2325" width="10.85546875" style="141" customWidth="1"/>
    <col min="2326" max="2326" width="14.85546875" style="141" customWidth="1"/>
    <col min="2327" max="2327" width="9.140625" style="141"/>
    <col min="2328" max="2328" width="13.28515625" style="141" customWidth="1"/>
    <col min="2329" max="2335" width="11.85546875" style="141" customWidth="1"/>
    <col min="2336" max="2336" width="9.140625" style="141"/>
    <col min="2337" max="2337" width="16.7109375" style="141" customWidth="1"/>
    <col min="2338" max="2338" width="10" style="141" customWidth="1"/>
    <col min="2339" max="2339" width="23.85546875" style="141" customWidth="1"/>
    <col min="2340" max="2340" width="16.5703125" style="141" customWidth="1"/>
    <col min="2341" max="2341" width="14.85546875" style="141" customWidth="1"/>
    <col min="2342" max="2342" width="15.140625" style="141" customWidth="1"/>
    <col min="2343" max="2343" width="11" style="141" customWidth="1"/>
    <col min="2344" max="2344" width="11.5703125" style="141" customWidth="1"/>
    <col min="2345" max="2345" width="13.28515625" style="141" customWidth="1"/>
    <col min="2346" max="2347" width="20.140625" style="141" customWidth="1"/>
    <col min="2348" max="2350" width="13.42578125" style="141" customWidth="1"/>
    <col min="2351" max="2351" width="22.42578125" style="141" customWidth="1"/>
    <col min="2352" max="2352" width="21.28515625" style="141" customWidth="1"/>
    <col min="2353" max="2353" width="12" style="141" customWidth="1"/>
    <col min="2354" max="2354" width="13.5703125" style="141" customWidth="1"/>
    <col min="2355" max="2355" width="17.42578125" style="141" customWidth="1"/>
    <col min="2356" max="2356" width="14" style="141" customWidth="1"/>
    <col min="2357" max="2357" width="13" style="141" customWidth="1"/>
    <col min="2358" max="2358" width="14.85546875" style="141" customWidth="1"/>
    <col min="2359" max="2359" width="13.42578125" style="141" customWidth="1"/>
    <col min="2360" max="2360" width="14.42578125" style="141" customWidth="1"/>
    <col min="2361" max="2361" width="16.28515625" style="141" customWidth="1"/>
    <col min="2362" max="2362" width="16.140625" style="141" customWidth="1"/>
    <col min="2363" max="2363" width="15.85546875" style="141" customWidth="1"/>
    <col min="2364" max="2364" width="17.28515625" style="141" customWidth="1"/>
    <col min="2365" max="2365" width="15" style="141" customWidth="1"/>
    <col min="2366" max="2366" width="13.42578125" style="141" customWidth="1"/>
    <col min="2367" max="2367" width="24.5703125" style="141" customWidth="1"/>
    <col min="2368" max="2368" width="19.140625" style="141" customWidth="1"/>
    <col min="2369" max="2369" width="9.140625" style="141"/>
    <col min="2370" max="2370" width="13.5703125" style="141" customWidth="1"/>
    <col min="2371" max="2371" width="19.28515625" style="141" customWidth="1"/>
    <col min="2372" max="2372" width="13" style="141" customWidth="1"/>
    <col min="2373" max="2373" width="9.140625" style="141"/>
    <col min="2374" max="2374" width="9.28515625" style="141" customWidth="1"/>
    <col min="2375" max="2375" width="13.28515625" style="141" customWidth="1"/>
    <col min="2376" max="2376" width="15.5703125" style="141" customWidth="1"/>
    <col min="2377" max="2377" width="9.28515625" style="141" customWidth="1"/>
    <col min="2378" max="2378" width="13.28515625" style="141" customWidth="1"/>
    <col min="2379" max="2379" width="15" style="141" customWidth="1"/>
    <col min="2380" max="2380" width="24.85546875" style="141" customWidth="1"/>
    <col min="2381" max="2547" width="9.140625" style="141"/>
    <col min="2548" max="2548" width="11.5703125" style="141" customWidth="1"/>
    <col min="2549" max="2549" width="16.7109375" style="141" customWidth="1"/>
    <col min="2550" max="2550" width="17.28515625" style="141" customWidth="1"/>
    <col min="2551" max="2552" width="9.140625" style="141"/>
    <col min="2553" max="2553" width="21" style="141" customWidth="1"/>
    <col min="2554" max="2554" width="12.85546875" style="141" customWidth="1"/>
    <col min="2555" max="2555" width="15.28515625" style="141" customWidth="1"/>
    <col min="2556" max="2556" width="12.7109375" style="141" customWidth="1"/>
    <col min="2557" max="2557" width="12" style="141" customWidth="1"/>
    <col min="2558" max="2558" width="13.5703125" style="141" customWidth="1"/>
    <col min="2559" max="2559" width="19.28515625" style="141" customWidth="1"/>
    <col min="2560" max="2560" width="20.42578125" style="141" customWidth="1"/>
    <col min="2561" max="2562" width="11.85546875" style="141" customWidth="1"/>
    <col min="2563" max="2563" width="11.5703125" style="141" customWidth="1"/>
    <col min="2564" max="2564" width="20.140625" style="141" customWidth="1"/>
    <col min="2565" max="2565" width="16.28515625" style="141" customWidth="1"/>
    <col min="2566" max="2566" width="12.85546875" style="141" customWidth="1"/>
    <col min="2567" max="2567" width="9.140625" style="141"/>
    <col min="2568" max="2568" width="11.7109375" style="141" customWidth="1"/>
    <col min="2569" max="2569" width="17.7109375" style="141" customWidth="1"/>
    <col min="2570" max="2570" width="9.140625" style="141"/>
    <col min="2571" max="2571" width="9" style="141" customWidth="1"/>
    <col min="2572" max="2572" width="11.42578125" style="141" customWidth="1"/>
    <col min="2573" max="2573" width="10.28515625" style="141" customWidth="1"/>
    <col min="2574" max="2574" width="9.140625" style="141"/>
    <col min="2575" max="2575" width="4.7109375" style="141" customWidth="1"/>
    <col min="2576" max="2576" width="12.5703125" style="141" customWidth="1"/>
    <col min="2577" max="2577" width="10.140625" style="141" customWidth="1"/>
    <col min="2578" max="2580" width="9.140625" style="141"/>
    <col min="2581" max="2581" width="10.85546875" style="141" customWidth="1"/>
    <col min="2582" max="2582" width="14.85546875" style="141" customWidth="1"/>
    <col min="2583" max="2583" width="9.140625" style="141"/>
    <col min="2584" max="2584" width="13.28515625" style="141" customWidth="1"/>
    <col min="2585" max="2591" width="11.85546875" style="141" customWidth="1"/>
    <col min="2592" max="2592" width="9.140625" style="141"/>
    <col min="2593" max="2593" width="16.7109375" style="141" customWidth="1"/>
    <col min="2594" max="2594" width="10" style="141" customWidth="1"/>
    <col min="2595" max="2595" width="23.85546875" style="141" customWidth="1"/>
    <col min="2596" max="2596" width="16.5703125" style="141" customWidth="1"/>
    <col min="2597" max="2597" width="14.85546875" style="141" customWidth="1"/>
    <col min="2598" max="2598" width="15.140625" style="141" customWidth="1"/>
    <col min="2599" max="2599" width="11" style="141" customWidth="1"/>
    <col min="2600" max="2600" width="11.5703125" style="141" customWidth="1"/>
    <col min="2601" max="2601" width="13.28515625" style="141" customWidth="1"/>
    <col min="2602" max="2603" width="20.140625" style="141" customWidth="1"/>
    <col min="2604" max="2606" width="13.42578125" style="141" customWidth="1"/>
    <col min="2607" max="2607" width="22.42578125" style="141" customWidth="1"/>
    <col min="2608" max="2608" width="21.28515625" style="141" customWidth="1"/>
    <col min="2609" max="2609" width="12" style="141" customWidth="1"/>
    <col min="2610" max="2610" width="13.5703125" style="141" customWidth="1"/>
    <col min="2611" max="2611" width="17.42578125" style="141" customWidth="1"/>
    <col min="2612" max="2612" width="14" style="141" customWidth="1"/>
    <col min="2613" max="2613" width="13" style="141" customWidth="1"/>
    <col min="2614" max="2614" width="14.85546875" style="141" customWidth="1"/>
    <col min="2615" max="2615" width="13.42578125" style="141" customWidth="1"/>
    <col min="2616" max="2616" width="14.42578125" style="141" customWidth="1"/>
    <col min="2617" max="2617" width="16.28515625" style="141" customWidth="1"/>
    <col min="2618" max="2618" width="16.140625" style="141" customWidth="1"/>
    <col min="2619" max="2619" width="15.85546875" style="141" customWidth="1"/>
    <col min="2620" max="2620" width="17.28515625" style="141" customWidth="1"/>
    <col min="2621" max="2621" width="15" style="141" customWidth="1"/>
    <col min="2622" max="2622" width="13.42578125" style="141" customWidth="1"/>
    <col min="2623" max="2623" width="24.5703125" style="141" customWidth="1"/>
    <col min="2624" max="2624" width="19.140625" style="141" customWidth="1"/>
    <col min="2625" max="2625" width="9.140625" style="141"/>
    <col min="2626" max="2626" width="13.5703125" style="141" customWidth="1"/>
    <col min="2627" max="2627" width="19.28515625" style="141" customWidth="1"/>
    <col min="2628" max="2628" width="13" style="141" customWidth="1"/>
    <col min="2629" max="2629" width="9.140625" style="141"/>
    <col min="2630" max="2630" width="9.28515625" style="141" customWidth="1"/>
    <col min="2631" max="2631" width="13.28515625" style="141" customWidth="1"/>
    <col min="2632" max="2632" width="15.5703125" style="141" customWidth="1"/>
    <col min="2633" max="2633" width="9.28515625" style="141" customWidth="1"/>
    <col min="2634" max="2634" width="13.28515625" style="141" customWidth="1"/>
    <col min="2635" max="2635" width="15" style="141" customWidth="1"/>
    <col min="2636" max="2636" width="24.85546875" style="141" customWidth="1"/>
    <col min="2637" max="2803" width="9.140625" style="141"/>
    <col min="2804" max="2804" width="11.5703125" style="141" customWidth="1"/>
    <col min="2805" max="2805" width="16.7109375" style="141" customWidth="1"/>
    <col min="2806" max="2806" width="17.28515625" style="141" customWidth="1"/>
    <col min="2807" max="2808" width="9.140625" style="141"/>
    <col min="2809" max="2809" width="21" style="141" customWidth="1"/>
    <col min="2810" max="2810" width="12.85546875" style="141" customWidth="1"/>
    <col min="2811" max="2811" width="15.28515625" style="141" customWidth="1"/>
    <col min="2812" max="2812" width="12.7109375" style="141" customWidth="1"/>
    <col min="2813" max="2813" width="12" style="141" customWidth="1"/>
    <col min="2814" max="2814" width="13.5703125" style="141" customWidth="1"/>
    <col min="2815" max="2815" width="19.28515625" style="141" customWidth="1"/>
    <col min="2816" max="2816" width="20.42578125" style="141" customWidth="1"/>
    <col min="2817" max="2818" width="11.85546875" style="141" customWidth="1"/>
    <col min="2819" max="2819" width="11.5703125" style="141" customWidth="1"/>
    <col min="2820" max="2820" width="20.140625" style="141" customWidth="1"/>
    <col min="2821" max="2821" width="16.28515625" style="141" customWidth="1"/>
    <col min="2822" max="2822" width="12.85546875" style="141" customWidth="1"/>
    <col min="2823" max="2823" width="9.140625" style="141"/>
    <col min="2824" max="2824" width="11.7109375" style="141" customWidth="1"/>
    <col min="2825" max="2825" width="17.7109375" style="141" customWidth="1"/>
    <col min="2826" max="2826" width="9.140625" style="141"/>
    <col min="2827" max="2827" width="9" style="141" customWidth="1"/>
    <col min="2828" max="2828" width="11.42578125" style="141" customWidth="1"/>
    <col min="2829" max="2829" width="10.28515625" style="141" customWidth="1"/>
    <col min="2830" max="2830" width="9.140625" style="141"/>
    <col min="2831" max="2831" width="4.7109375" style="141" customWidth="1"/>
    <col min="2832" max="2832" width="12.5703125" style="141" customWidth="1"/>
    <col min="2833" max="2833" width="10.140625" style="141" customWidth="1"/>
    <col min="2834" max="2836" width="9.140625" style="141"/>
    <col min="2837" max="2837" width="10.85546875" style="141" customWidth="1"/>
    <col min="2838" max="2838" width="14.85546875" style="141" customWidth="1"/>
    <col min="2839" max="2839" width="9.140625" style="141"/>
    <col min="2840" max="2840" width="13.28515625" style="141" customWidth="1"/>
    <col min="2841" max="2847" width="11.85546875" style="141" customWidth="1"/>
    <col min="2848" max="2848" width="9.140625" style="141"/>
    <col min="2849" max="2849" width="16.7109375" style="141" customWidth="1"/>
    <col min="2850" max="2850" width="10" style="141" customWidth="1"/>
    <col min="2851" max="2851" width="23.85546875" style="141" customWidth="1"/>
    <col min="2852" max="2852" width="16.5703125" style="141" customWidth="1"/>
    <col min="2853" max="2853" width="14.85546875" style="141" customWidth="1"/>
    <col min="2854" max="2854" width="15.140625" style="141" customWidth="1"/>
    <col min="2855" max="2855" width="11" style="141" customWidth="1"/>
    <col min="2856" max="2856" width="11.5703125" style="141" customWidth="1"/>
    <col min="2857" max="2857" width="13.28515625" style="141" customWidth="1"/>
    <col min="2858" max="2859" width="20.140625" style="141" customWidth="1"/>
    <col min="2860" max="2862" width="13.42578125" style="141" customWidth="1"/>
    <col min="2863" max="2863" width="22.42578125" style="141" customWidth="1"/>
    <col min="2864" max="2864" width="21.28515625" style="141" customWidth="1"/>
    <col min="2865" max="2865" width="12" style="141" customWidth="1"/>
    <col min="2866" max="2866" width="13.5703125" style="141" customWidth="1"/>
    <col min="2867" max="2867" width="17.42578125" style="141" customWidth="1"/>
    <col min="2868" max="2868" width="14" style="141" customWidth="1"/>
    <col min="2869" max="2869" width="13" style="141" customWidth="1"/>
    <col min="2870" max="2870" width="14.85546875" style="141" customWidth="1"/>
    <col min="2871" max="2871" width="13.42578125" style="141" customWidth="1"/>
    <col min="2872" max="2872" width="14.42578125" style="141" customWidth="1"/>
    <col min="2873" max="2873" width="16.28515625" style="141" customWidth="1"/>
    <col min="2874" max="2874" width="16.140625" style="141" customWidth="1"/>
    <col min="2875" max="2875" width="15.85546875" style="141" customWidth="1"/>
    <col min="2876" max="2876" width="17.28515625" style="141" customWidth="1"/>
    <col min="2877" max="2877" width="15" style="141" customWidth="1"/>
    <col min="2878" max="2878" width="13.42578125" style="141" customWidth="1"/>
    <col min="2879" max="2879" width="24.5703125" style="141" customWidth="1"/>
    <col min="2880" max="2880" width="19.140625" style="141" customWidth="1"/>
    <col min="2881" max="2881" width="9.140625" style="141"/>
    <col min="2882" max="2882" width="13.5703125" style="141" customWidth="1"/>
    <col min="2883" max="2883" width="19.28515625" style="141" customWidth="1"/>
    <col min="2884" max="2884" width="13" style="141" customWidth="1"/>
    <col min="2885" max="2885" width="9.140625" style="141"/>
    <col min="2886" max="2886" width="9.28515625" style="141" customWidth="1"/>
    <col min="2887" max="2887" width="13.28515625" style="141" customWidth="1"/>
    <col min="2888" max="2888" width="15.5703125" style="141" customWidth="1"/>
    <col min="2889" max="2889" width="9.28515625" style="141" customWidth="1"/>
    <col min="2890" max="2890" width="13.28515625" style="141" customWidth="1"/>
    <col min="2891" max="2891" width="15" style="141" customWidth="1"/>
    <col min="2892" max="2892" width="24.85546875" style="141" customWidth="1"/>
    <col min="2893" max="3059" width="9.140625" style="141"/>
    <col min="3060" max="3060" width="11.5703125" style="141" customWidth="1"/>
    <col min="3061" max="3061" width="16.7109375" style="141" customWidth="1"/>
    <col min="3062" max="3062" width="17.28515625" style="141" customWidth="1"/>
    <col min="3063" max="3064" width="9.140625" style="141"/>
    <col min="3065" max="3065" width="21" style="141" customWidth="1"/>
    <col min="3066" max="3066" width="12.85546875" style="141" customWidth="1"/>
    <col min="3067" max="3067" width="15.28515625" style="141" customWidth="1"/>
    <col min="3068" max="3068" width="12.7109375" style="141" customWidth="1"/>
    <col min="3069" max="3069" width="12" style="141" customWidth="1"/>
    <col min="3070" max="3070" width="13.5703125" style="141" customWidth="1"/>
    <col min="3071" max="3071" width="19.28515625" style="141" customWidth="1"/>
    <col min="3072" max="3072" width="20.42578125" style="141" customWidth="1"/>
    <col min="3073" max="3074" width="11.85546875" style="141" customWidth="1"/>
    <col min="3075" max="3075" width="11.5703125" style="141" customWidth="1"/>
    <col min="3076" max="3076" width="20.140625" style="141" customWidth="1"/>
    <col min="3077" max="3077" width="16.28515625" style="141" customWidth="1"/>
    <col min="3078" max="3078" width="12.85546875" style="141" customWidth="1"/>
    <col min="3079" max="3079" width="9.140625" style="141"/>
    <col min="3080" max="3080" width="11.7109375" style="141" customWidth="1"/>
    <col min="3081" max="3081" width="17.7109375" style="141" customWidth="1"/>
    <col min="3082" max="3082" width="9.140625" style="141"/>
    <col min="3083" max="3083" width="9" style="141" customWidth="1"/>
    <col min="3084" max="3084" width="11.42578125" style="141" customWidth="1"/>
    <col min="3085" max="3085" width="10.28515625" style="141" customWidth="1"/>
    <col min="3086" max="3086" width="9.140625" style="141"/>
    <col min="3087" max="3087" width="4.7109375" style="141" customWidth="1"/>
    <col min="3088" max="3088" width="12.5703125" style="141" customWidth="1"/>
    <col min="3089" max="3089" width="10.140625" style="141" customWidth="1"/>
    <col min="3090" max="3092" width="9.140625" style="141"/>
    <col min="3093" max="3093" width="10.85546875" style="141" customWidth="1"/>
    <col min="3094" max="3094" width="14.85546875" style="141" customWidth="1"/>
    <col min="3095" max="3095" width="9.140625" style="141"/>
    <col min="3096" max="3096" width="13.28515625" style="141" customWidth="1"/>
    <col min="3097" max="3103" width="11.85546875" style="141" customWidth="1"/>
    <col min="3104" max="3104" width="9.140625" style="141"/>
    <col min="3105" max="3105" width="16.7109375" style="141" customWidth="1"/>
    <col min="3106" max="3106" width="10" style="141" customWidth="1"/>
    <col min="3107" max="3107" width="23.85546875" style="141" customWidth="1"/>
    <col min="3108" max="3108" width="16.5703125" style="141" customWidth="1"/>
    <col min="3109" max="3109" width="14.85546875" style="141" customWidth="1"/>
    <col min="3110" max="3110" width="15.140625" style="141" customWidth="1"/>
    <col min="3111" max="3111" width="11" style="141" customWidth="1"/>
    <col min="3112" max="3112" width="11.5703125" style="141" customWidth="1"/>
    <col min="3113" max="3113" width="13.28515625" style="141" customWidth="1"/>
    <col min="3114" max="3115" width="20.140625" style="141" customWidth="1"/>
    <col min="3116" max="3118" width="13.42578125" style="141" customWidth="1"/>
    <col min="3119" max="3119" width="22.42578125" style="141" customWidth="1"/>
    <col min="3120" max="3120" width="21.28515625" style="141" customWidth="1"/>
    <col min="3121" max="3121" width="12" style="141" customWidth="1"/>
    <col min="3122" max="3122" width="13.5703125" style="141" customWidth="1"/>
    <col min="3123" max="3123" width="17.42578125" style="141" customWidth="1"/>
    <col min="3124" max="3124" width="14" style="141" customWidth="1"/>
    <col min="3125" max="3125" width="13" style="141" customWidth="1"/>
    <col min="3126" max="3126" width="14.85546875" style="141" customWidth="1"/>
    <col min="3127" max="3127" width="13.42578125" style="141" customWidth="1"/>
    <col min="3128" max="3128" width="14.42578125" style="141" customWidth="1"/>
    <col min="3129" max="3129" width="16.28515625" style="141" customWidth="1"/>
    <col min="3130" max="3130" width="16.140625" style="141" customWidth="1"/>
    <col min="3131" max="3131" width="15.85546875" style="141" customWidth="1"/>
    <col min="3132" max="3132" width="17.28515625" style="141" customWidth="1"/>
    <col min="3133" max="3133" width="15" style="141" customWidth="1"/>
    <col min="3134" max="3134" width="13.42578125" style="141" customWidth="1"/>
    <col min="3135" max="3135" width="24.5703125" style="141" customWidth="1"/>
    <col min="3136" max="3136" width="19.140625" style="141" customWidth="1"/>
    <col min="3137" max="3137" width="9.140625" style="141"/>
    <col min="3138" max="3138" width="13.5703125" style="141" customWidth="1"/>
    <col min="3139" max="3139" width="19.28515625" style="141" customWidth="1"/>
    <col min="3140" max="3140" width="13" style="141" customWidth="1"/>
    <col min="3141" max="3141" width="9.140625" style="141"/>
    <col min="3142" max="3142" width="9.28515625" style="141" customWidth="1"/>
    <col min="3143" max="3143" width="13.28515625" style="141" customWidth="1"/>
    <col min="3144" max="3144" width="15.5703125" style="141" customWidth="1"/>
    <col min="3145" max="3145" width="9.28515625" style="141" customWidth="1"/>
    <col min="3146" max="3146" width="13.28515625" style="141" customWidth="1"/>
    <col min="3147" max="3147" width="15" style="141" customWidth="1"/>
    <col min="3148" max="3148" width="24.85546875" style="141" customWidth="1"/>
    <col min="3149" max="3315" width="9.140625" style="141"/>
    <col min="3316" max="3316" width="11.5703125" style="141" customWidth="1"/>
    <col min="3317" max="3317" width="16.7109375" style="141" customWidth="1"/>
    <col min="3318" max="3318" width="17.28515625" style="141" customWidth="1"/>
    <col min="3319" max="3320" width="9.140625" style="141"/>
    <col min="3321" max="3321" width="21" style="141" customWidth="1"/>
    <col min="3322" max="3322" width="12.85546875" style="141" customWidth="1"/>
    <col min="3323" max="3323" width="15.28515625" style="141" customWidth="1"/>
    <col min="3324" max="3324" width="12.7109375" style="141" customWidth="1"/>
    <col min="3325" max="3325" width="12" style="141" customWidth="1"/>
    <col min="3326" max="3326" width="13.5703125" style="141" customWidth="1"/>
    <col min="3327" max="3327" width="19.28515625" style="141" customWidth="1"/>
    <col min="3328" max="3328" width="20.42578125" style="141" customWidth="1"/>
    <col min="3329" max="3330" width="11.85546875" style="141" customWidth="1"/>
    <col min="3331" max="3331" width="11.5703125" style="141" customWidth="1"/>
    <col min="3332" max="3332" width="20.140625" style="141" customWidth="1"/>
    <col min="3333" max="3333" width="16.28515625" style="141" customWidth="1"/>
    <col min="3334" max="3334" width="12.85546875" style="141" customWidth="1"/>
    <col min="3335" max="3335" width="9.140625" style="141"/>
    <col min="3336" max="3336" width="11.7109375" style="141" customWidth="1"/>
    <col min="3337" max="3337" width="17.7109375" style="141" customWidth="1"/>
    <col min="3338" max="3338" width="9.140625" style="141"/>
    <col min="3339" max="3339" width="9" style="141" customWidth="1"/>
    <col min="3340" max="3340" width="11.42578125" style="141" customWidth="1"/>
    <col min="3341" max="3341" width="10.28515625" style="141" customWidth="1"/>
    <col min="3342" max="3342" width="9.140625" style="141"/>
    <col min="3343" max="3343" width="4.7109375" style="141" customWidth="1"/>
    <col min="3344" max="3344" width="12.5703125" style="141" customWidth="1"/>
    <col min="3345" max="3345" width="10.140625" style="141" customWidth="1"/>
    <col min="3346" max="3348" width="9.140625" style="141"/>
    <col min="3349" max="3349" width="10.85546875" style="141" customWidth="1"/>
    <col min="3350" max="3350" width="14.85546875" style="141" customWidth="1"/>
    <col min="3351" max="3351" width="9.140625" style="141"/>
    <col min="3352" max="3352" width="13.28515625" style="141" customWidth="1"/>
    <col min="3353" max="3359" width="11.85546875" style="141" customWidth="1"/>
    <col min="3360" max="3360" width="9.140625" style="141"/>
    <col min="3361" max="3361" width="16.7109375" style="141" customWidth="1"/>
    <col min="3362" max="3362" width="10" style="141" customWidth="1"/>
    <col min="3363" max="3363" width="23.85546875" style="141" customWidth="1"/>
    <col min="3364" max="3364" width="16.5703125" style="141" customWidth="1"/>
    <col min="3365" max="3365" width="14.85546875" style="141" customWidth="1"/>
    <col min="3366" max="3366" width="15.140625" style="141" customWidth="1"/>
    <col min="3367" max="3367" width="11" style="141" customWidth="1"/>
    <col min="3368" max="3368" width="11.5703125" style="141" customWidth="1"/>
    <col min="3369" max="3369" width="13.28515625" style="141" customWidth="1"/>
    <col min="3370" max="3371" width="20.140625" style="141" customWidth="1"/>
    <col min="3372" max="3374" width="13.42578125" style="141" customWidth="1"/>
    <col min="3375" max="3375" width="22.42578125" style="141" customWidth="1"/>
    <col min="3376" max="3376" width="21.28515625" style="141" customWidth="1"/>
    <col min="3377" max="3377" width="12" style="141" customWidth="1"/>
    <col min="3378" max="3378" width="13.5703125" style="141" customWidth="1"/>
    <col min="3379" max="3379" width="17.42578125" style="141" customWidth="1"/>
    <col min="3380" max="3380" width="14" style="141" customWidth="1"/>
    <col min="3381" max="3381" width="13" style="141" customWidth="1"/>
    <col min="3382" max="3382" width="14.85546875" style="141" customWidth="1"/>
    <col min="3383" max="3383" width="13.42578125" style="141" customWidth="1"/>
    <col min="3384" max="3384" width="14.42578125" style="141" customWidth="1"/>
    <col min="3385" max="3385" width="16.28515625" style="141" customWidth="1"/>
    <col min="3386" max="3386" width="16.140625" style="141" customWidth="1"/>
    <col min="3387" max="3387" width="15.85546875" style="141" customWidth="1"/>
    <col min="3388" max="3388" width="17.28515625" style="141" customWidth="1"/>
    <col min="3389" max="3389" width="15" style="141" customWidth="1"/>
    <col min="3390" max="3390" width="13.42578125" style="141" customWidth="1"/>
    <col min="3391" max="3391" width="24.5703125" style="141" customWidth="1"/>
    <col min="3392" max="3392" width="19.140625" style="141" customWidth="1"/>
    <col min="3393" max="3393" width="9.140625" style="141"/>
    <col min="3394" max="3394" width="13.5703125" style="141" customWidth="1"/>
    <col min="3395" max="3395" width="19.28515625" style="141" customWidth="1"/>
    <col min="3396" max="3396" width="13" style="141" customWidth="1"/>
    <col min="3397" max="3397" width="9.140625" style="141"/>
    <col min="3398" max="3398" width="9.28515625" style="141" customWidth="1"/>
    <col min="3399" max="3399" width="13.28515625" style="141" customWidth="1"/>
    <col min="3400" max="3400" width="15.5703125" style="141" customWidth="1"/>
    <col min="3401" max="3401" width="9.28515625" style="141" customWidth="1"/>
    <col min="3402" max="3402" width="13.28515625" style="141" customWidth="1"/>
    <col min="3403" max="3403" width="15" style="141" customWidth="1"/>
    <col min="3404" max="3404" width="24.85546875" style="141" customWidth="1"/>
    <col min="3405" max="3571" width="9.140625" style="141"/>
    <col min="3572" max="3572" width="11.5703125" style="141" customWidth="1"/>
    <col min="3573" max="3573" width="16.7109375" style="141" customWidth="1"/>
    <col min="3574" max="3574" width="17.28515625" style="141" customWidth="1"/>
    <col min="3575" max="3576" width="9.140625" style="141"/>
    <col min="3577" max="3577" width="21" style="141" customWidth="1"/>
    <col min="3578" max="3578" width="12.85546875" style="141" customWidth="1"/>
    <col min="3579" max="3579" width="15.28515625" style="141" customWidth="1"/>
    <col min="3580" max="3580" width="12.7109375" style="141" customWidth="1"/>
    <col min="3581" max="3581" width="12" style="141" customWidth="1"/>
    <col min="3582" max="3582" width="13.5703125" style="141" customWidth="1"/>
    <col min="3583" max="3583" width="19.28515625" style="141" customWidth="1"/>
    <col min="3584" max="3584" width="20.42578125" style="141" customWidth="1"/>
    <col min="3585" max="3586" width="11.85546875" style="141" customWidth="1"/>
    <col min="3587" max="3587" width="11.5703125" style="141" customWidth="1"/>
    <col min="3588" max="3588" width="20.140625" style="141" customWidth="1"/>
    <col min="3589" max="3589" width="16.28515625" style="141" customWidth="1"/>
    <col min="3590" max="3590" width="12.85546875" style="141" customWidth="1"/>
    <col min="3591" max="3591" width="9.140625" style="141"/>
    <col min="3592" max="3592" width="11.7109375" style="141" customWidth="1"/>
    <col min="3593" max="3593" width="17.7109375" style="141" customWidth="1"/>
    <col min="3594" max="3594" width="9.140625" style="141"/>
    <col min="3595" max="3595" width="9" style="141" customWidth="1"/>
    <col min="3596" max="3596" width="11.42578125" style="141" customWidth="1"/>
    <col min="3597" max="3597" width="10.28515625" style="141" customWidth="1"/>
    <col min="3598" max="3598" width="9.140625" style="141"/>
    <col min="3599" max="3599" width="4.7109375" style="141" customWidth="1"/>
    <col min="3600" max="3600" width="12.5703125" style="141" customWidth="1"/>
    <col min="3601" max="3601" width="10.140625" style="141" customWidth="1"/>
    <col min="3602" max="3604" width="9.140625" style="141"/>
    <col min="3605" max="3605" width="10.85546875" style="141" customWidth="1"/>
    <col min="3606" max="3606" width="14.85546875" style="141" customWidth="1"/>
    <col min="3607" max="3607" width="9.140625" style="141"/>
    <col min="3608" max="3608" width="13.28515625" style="141" customWidth="1"/>
    <col min="3609" max="3615" width="11.85546875" style="141" customWidth="1"/>
    <col min="3616" max="3616" width="9.140625" style="141"/>
    <col min="3617" max="3617" width="16.7109375" style="141" customWidth="1"/>
    <col min="3618" max="3618" width="10" style="141" customWidth="1"/>
    <col min="3619" max="3619" width="23.85546875" style="141" customWidth="1"/>
    <col min="3620" max="3620" width="16.5703125" style="141" customWidth="1"/>
    <col min="3621" max="3621" width="14.85546875" style="141" customWidth="1"/>
    <col min="3622" max="3622" width="15.140625" style="141" customWidth="1"/>
    <col min="3623" max="3623" width="11" style="141" customWidth="1"/>
    <col min="3624" max="3624" width="11.5703125" style="141" customWidth="1"/>
    <col min="3625" max="3625" width="13.28515625" style="141" customWidth="1"/>
    <col min="3626" max="3627" width="20.140625" style="141" customWidth="1"/>
    <col min="3628" max="3630" width="13.42578125" style="141" customWidth="1"/>
    <col min="3631" max="3631" width="22.42578125" style="141" customWidth="1"/>
    <col min="3632" max="3632" width="21.28515625" style="141" customWidth="1"/>
    <col min="3633" max="3633" width="12" style="141" customWidth="1"/>
    <col min="3634" max="3634" width="13.5703125" style="141" customWidth="1"/>
    <col min="3635" max="3635" width="17.42578125" style="141" customWidth="1"/>
    <col min="3636" max="3636" width="14" style="141" customWidth="1"/>
    <col min="3637" max="3637" width="13" style="141" customWidth="1"/>
    <col min="3638" max="3638" width="14.85546875" style="141" customWidth="1"/>
    <col min="3639" max="3639" width="13.42578125" style="141" customWidth="1"/>
    <col min="3640" max="3640" width="14.42578125" style="141" customWidth="1"/>
    <col min="3641" max="3641" width="16.28515625" style="141" customWidth="1"/>
    <col min="3642" max="3642" width="16.140625" style="141" customWidth="1"/>
    <col min="3643" max="3643" width="15.85546875" style="141" customWidth="1"/>
    <col min="3644" max="3644" width="17.28515625" style="141" customWidth="1"/>
    <col min="3645" max="3645" width="15" style="141" customWidth="1"/>
    <col min="3646" max="3646" width="13.42578125" style="141" customWidth="1"/>
    <col min="3647" max="3647" width="24.5703125" style="141" customWidth="1"/>
    <col min="3648" max="3648" width="19.140625" style="141" customWidth="1"/>
    <col min="3649" max="3649" width="9.140625" style="141"/>
    <col min="3650" max="3650" width="13.5703125" style="141" customWidth="1"/>
    <col min="3651" max="3651" width="19.28515625" style="141" customWidth="1"/>
    <col min="3652" max="3652" width="13" style="141" customWidth="1"/>
    <col min="3653" max="3653" width="9.140625" style="141"/>
    <col min="3654" max="3654" width="9.28515625" style="141" customWidth="1"/>
    <col min="3655" max="3655" width="13.28515625" style="141" customWidth="1"/>
    <col min="3656" max="3656" width="15.5703125" style="141" customWidth="1"/>
    <col min="3657" max="3657" width="9.28515625" style="141" customWidth="1"/>
    <col min="3658" max="3658" width="13.28515625" style="141" customWidth="1"/>
    <col min="3659" max="3659" width="15" style="141" customWidth="1"/>
    <col min="3660" max="3660" width="24.85546875" style="141" customWidth="1"/>
    <col min="3661" max="3827" width="9.140625" style="141"/>
    <col min="3828" max="3828" width="11.5703125" style="141" customWidth="1"/>
    <col min="3829" max="3829" width="16.7109375" style="141" customWidth="1"/>
    <col min="3830" max="3830" width="17.28515625" style="141" customWidth="1"/>
    <col min="3831" max="3832" width="9.140625" style="141"/>
    <col min="3833" max="3833" width="21" style="141" customWidth="1"/>
    <col min="3834" max="3834" width="12.85546875" style="141" customWidth="1"/>
    <col min="3835" max="3835" width="15.28515625" style="141" customWidth="1"/>
    <col min="3836" max="3836" width="12.7109375" style="141" customWidth="1"/>
    <col min="3837" max="3837" width="12" style="141" customWidth="1"/>
    <col min="3838" max="3838" width="13.5703125" style="141" customWidth="1"/>
    <col min="3839" max="3839" width="19.28515625" style="141" customWidth="1"/>
    <col min="3840" max="3840" width="20.42578125" style="141" customWidth="1"/>
    <col min="3841" max="3842" width="11.85546875" style="141" customWidth="1"/>
    <col min="3843" max="3843" width="11.5703125" style="141" customWidth="1"/>
    <col min="3844" max="3844" width="20.140625" style="141" customWidth="1"/>
    <col min="3845" max="3845" width="16.28515625" style="141" customWidth="1"/>
    <col min="3846" max="3846" width="12.85546875" style="141" customWidth="1"/>
    <col min="3847" max="3847" width="9.140625" style="141"/>
    <col min="3848" max="3848" width="11.7109375" style="141" customWidth="1"/>
    <col min="3849" max="3849" width="17.7109375" style="141" customWidth="1"/>
    <col min="3850" max="3850" width="9.140625" style="141"/>
    <col min="3851" max="3851" width="9" style="141" customWidth="1"/>
    <col min="3852" max="3852" width="11.42578125" style="141" customWidth="1"/>
    <col min="3853" max="3853" width="10.28515625" style="141" customWidth="1"/>
    <col min="3854" max="3854" width="9.140625" style="141"/>
    <col min="3855" max="3855" width="4.7109375" style="141" customWidth="1"/>
    <col min="3856" max="3856" width="12.5703125" style="141" customWidth="1"/>
    <col min="3857" max="3857" width="10.140625" style="141" customWidth="1"/>
    <col min="3858" max="3860" width="9.140625" style="141"/>
    <col min="3861" max="3861" width="10.85546875" style="141" customWidth="1"/>
    <col min="3862" max="3862" width="14.85546875" style="141" customWidth="1"/>
    <col min="3863" max="3863" width="9.140625" style="141"/>
    <col min="3864" max="3864" width="13.28515625" style="141" customWidth="1"/>
    <col min="3865" max="3871" width="11.85546875" style="141" customWidth="1"/>
    <col min="3872" max="3872" width="9.140625" style="141"/>
    <col min="3873" max="3873" width="16.7109375" style="141" customWidth="1"/>
    <col min="3874" max="3874" width="10" style="141" customWidth="1"/>
    <col min="3875" max="3875" width="23.85546875" style="141" customWidth="1"/>
    <col min="3876" max="3876" width="16.5703125" style="141" customWidth="1"/>
    <col min="3877" max="3877" width="14.85546875" style="141" customWidth="1"/>
    <col min="3878" max="3878" width="15.140625" style="141" customWidth="1"/>
    <col min="3879" max="3879" width="11" style="141" customWidth="1"/>
    <col min="3880" max="3880" width="11.5703125" style="141" customWidth="1"/>
    <col min="3881" max="3881" width="13.28515625" style="141" customWidth="1"/>
    <col min="3882" max="3883" width="20.140625" style="141" customWidth="1"/>
    <col min="3884" max="3886" width="13.42578125" style="141" customWidth="1"/>
    <col min="3887" max="3887" width="22.42578125" style="141" customWidth="1"/>
    <col min="3888" max="3888" width="21.28515625" style="141" customWidth="1"/>
    <col min="3889" max="3889" width="12" style="141" customWidth="1"/>
    <col min="3890" max="3890" width="13.5703125" style="141" customWidth="1"/>
    <col min="3891" max="3891" width="17.42578125" style="141" customWidth="1"/>
    <col min="3892" max="3892" width="14" style="141" customWidth="1"/>
    <col min="3893" max="3893" width="13" style="141" customWidth="1"/>
    <col min="3894" max="3894" width="14.85546875" style="141" customWidth="1"/>
    <col min="3895" max="3895" width="13.42578125" style="141" customWidth="1"/>
    <col min="3896" max="3896" width="14.42578125" style="141" customWidth="1"/>
    <col min="3897" max="3897" width="16.28515625" style="141" customWidth="1"/>
    <col min="3898" max="3898" width="16.140625" style="141" customWidth="1"/>
    <col min="3899" max="3899" width="15.85546875" style="141" customWidth="1"/>
    <col min="3900" max="3900" width="17.28515625" style="141" customWidth="1"/>
    <col min="3901" max="3901" width="15" style="141" customWidth="1"/>
    <col min="3902" max="3902" width="13.42578125" style="141" customWidth="1"/>
    <col min="3903" max="3903" width="24.5703125" style="141" customWidth="1"/>
    <col min="3904" max="3904" width="19.140625" style="141" customWidth="1"/>
    <col min="3905" max="3905" width="9.140625" style="141"/>
    <col min="3906" max="3906" width="13.5703125" style="141" customWidth="1"/>
    <col min="3907" max="3907" width="19.28515625" style="141" customWidth="1"/>
    <col min="3908" max="3908" width="13" style="141" customWidth="1"/>
    <col min="3909" max="3909" width="9.140625" style="141"/>
    <col min="3910" max="3910" width="9.28515625" style="141" customWidth="1"/>
    <col min="3911" max="3911" width="13.28515625" style="141" customWidth="1"/>
    <col min="3912" max="3912" width="15.5703125" style="141" customWidth="1"/>
    <col min="3913" max="3913" width="9.28515625" style="141" customWidth="1"/>
    <col min="3914" max="3914" width="13.28515625" style="141" customWidth="1"/>
    <col min="3915" max="3915" width="15" style="141" customWidth="1"/>
    <col min="3916" max="3916" width="24.85546875" style="141" customWidth="1"/>
    <col min="3917" max="4083" width="9.140625" style="141"/>
    <col min="4084" max="4084" width="11.5703125" style="141" customWidth="1"/>
    <col min="4085" max="4085" width="16.7109375" style="141" customWidth="1"/>
    <col min="4086" max="4086" width="17.28515625" style="141" customWidth="1"/>
    <col min="4087" max="4088" width="9.140625" style="141"/>
    <col min="4089" max="4089" width="21" style="141" customWidth="1"/>
    <col min="4090" max="4090" width="12.85546875" style="141" customWidth="1"/>
    <col min="4091" max="4091" width="15.28515625" style="141" customWidth="1"/>
    <col min="4092" max="4092" width="12.7109375" style="141" customWidth="1"/>
    <col min="4093" max="4093" width="12" style="141" customWidth="1"/>
    <col min="4094" max="4094" width="13.5703125" style="141" customWidth="1"/>
    <col min="4095" max="4095" width="19.28515625" style="141" customWidth="1"/>
    <col min="4096" max="4096" width="20.42578125" style="141" customWidth="1"/>
    <col min="4097" max="4098" width="11.85546875" style="141" customWidth="1"/>
    <col min="4099" max="4099" width="11.5703125" style="141" customWidth="1"/>
    <col min="4100" max="4100" width="20.140625" style="141" customWidth="1"/>
    <col min="4101" max="4101" width="16.28515625" style="141" customWidth="1"/>
    <col min="4102" max="4102" width="12.85546875" style="141" customWidth="1"/>
    <col min="4103" max="4103" width="9.140625" style="141"/>
    <col min="4104" max="4104" width="11.7109375" style="141" customWidth="1"/>
    <col min="4105" max="4105" width="17.7109375" style="141" customWidth="1"/>
    <col min="4106" max="4106" width="9.140625" style="141"/>
    <col min="4107" max="4107" width="9" style="141" customWidth="1"/>
    <col min="4108" max="4108" width="11.42578125" style="141" customWidth="1"/>
    <col min="4109" max="4109" width="10.28515625" style="141" customWidth="1"/>
    <col min="4110" max="4110" width="9.140625" style="141"/>
    <col min="4111" max="4111" width="4.7109375" style="141" customWidth="1"/>
    <col min="4112" max="4112" width="12.5703125" style="141" customWidth="1"/>
    <col min="4113" max="4113" width="10.140625" style="141" customWidth="1"/>
    <col min="4114" max="4116" width="9.140625" style="141"/>
    <col min="4117" max="4117" width="10.85546875" style="141" customWidth="1"/>
    <col min="4118" max="4118" width="14.85546875" style="141" customWidth="1"/>
    <col min="4119" max="4119" width="9.140625" style="141"/>
    <col min="4120" max="4120" width="13.28515625" style="141" customWidth="1"/>
    <col min="4121" max="4127" width="11.85546875" style="141" customWidth="1"/>
    <col min="4128" max="4128" width="9.140625" style="141"/>
    <col min="4129" max="4129" width="16.7109375" style="141" customWidth="1"/>
    <col min="4130" max="4130" width="10" style="141" customWidth="1"/>
    <col min="4131" max="4131" width="23.85546875" style="141" customWidth="1"/>
    <col min="4132" max="4132" width="16.5703125" style="141" customWidth="1"/>
    <col min="4133" max="4133" width="14.85546875" style="141" customWidth="1"/>
    <col min="4134" max="4134" width="15.140625" style="141" customWidth="1"/>
    <col min="4135" max="4135" width="11" style="141" customWidth="1"/>
    <col min="4136" max="4136" width="11.5703125" style="141" customWidth="1"/>
    <col min="4137" max="4137" width="13.28515625" style="141" customWidth="1"/>
    <col min="4138" max="4139" width="20.140625" style="141" customWidth="1"/>
    <col min="4140" max="4142" width="13.42578125" style="141" customWidth="1"/>
    <col min="4143" max="4143" width="22.42578125" style="141" customWidth="1"/>
    <col min="4144" max="4144" width="21.28515625" style="141" customWidth="1"/>
    <col min="4145" max="4145" width="12" style="141" customWidth="1"/>
    <col min="4146" max="4146" width="13.5703125" style="141" customWidth="1"/>
    <col min="4147" max="4147" width="17.42578125" style="141" customWidth="1"/>
    <col min="4148" max="4148" width="14" style="141" customWidth="1"/>
    <col min="4149" max="4149" width="13" style="141" customWidth="1"/>
    <col min="4150" max="4150" width="14.85546875" style="141" customWidth="1"/>
    <col min="4151" max="4151" width="13.42578125" style="141" customWidth="1"/>
    <col min="4152" max="4152" width="14.42578125" style="141" customWidth="1"/>
    <col min="4153" max="4153" width="16.28515625" style="141" customWidth="1"/>
    <col min="4154" max="4154" width="16.140625" style="141" customWidth="1"/>
    <col min="4155" max="4155" width="15.85546875" style="141" customWidth="1"/>
    <col min="4156" max="4156" width="17.28515625" style="141" customWidth="1"/>
    <col min="4157" max="4157" width="15" style="141" customWidth="1"/>
    <col min="4158" max="4158" width="13.42578125" style="141" customWidth="1"/>
    <col min="4159" max="4159" width="24.5703125" style="141" customWidth="1"/>
    <col min="4160" max="4160" width="19.140625" style="141" customWidth="1"/>
    <col min="4161" max="4161" width="9.140625" style="141"/>
    <col min="4162" max="4162" width="13.5703125" style="141" customWidth="1"/>
    <col min="4163" max="4163" width="19.28515625" style="141" customWidth="1"/>
    <col min="4164" max="4164" width="13" style="141" customWidth="1"/>
    <col min="4165" max="4165" width="9.140625" style="141"/>
    <col min="4166" max="4166" width="9.28515625" style="141" customWidth="1"/>
    <col min="4167" max="4167" width="13.28515625" style="141" customWidth="1"/>
    <col min="4168" max="4168" width="15.5703125" style="141" customWidth="1"/>
    <col min="4169" max="4169" width="9.28515625" style="141" customWidth="1"/>
    <col min="4170" max="4170" width="13.28515625" style="141" customWidth="1"/>
    <col min="4171" max="4171" width="15" style="141" customWidth="1"/>
    <col min="4172" max="4172" width="24.85546875" style="141" customWidth="1"/>
    <col min="4173" max="4339" width="9.140625" style="141"/>
    <col min="4340" max="4340" width="11.5703125" style="141" customWidth="1"/>
    <col min="4341" max="4341" width="16.7109375" style="141" customWidth="1"/>
    <col min="4342" max="4342" width="17.28515625" style="141" customWidth="1"/>
    <col min="4343" max="4344" width="9.140625" style="141"/>
    <col min="4345" max="4345" width="21" style="141" customWidth="1"/>
    <col min="4346" max="4346" width="12.85546875" style="141" customWidth="1"/>
    <col min="4347" max="4347" width="15.28515625" style="141" customWidth="1"/>
    <col min="4348" max="4348" width="12.7109375" style="141" customWidth="1"/>
    <col min="4349" max="4349" width="12" style="141" customWidth="1"/>
    <col min="4350" max="4350" width="13.5703125" style="141" customWidth="1"/>
    <col min="4351" max="4351" width="19.28515625" style="141" customWidth="1"/>
    <col min="4352" max="4352" width="20.42578125" style="141" customWidth="1"/>
    <col min="4353" max="4354" width="11.85546875" style="141" customWidth="1"/>
    <col min="4355" max="4355" width="11.5703125" style="141" customWidth="1"/>
    <col min="4356" max="4356" width="20.140625" style="141" customWidth="1"/>
    <col min="4357" max="4357" width="16.28515625" style="141" customWidth="1"/>
    <col min="4358" max="4358" width="12.85546875" style="141" customWidth="1"/>
    <col min="4359" max="4359" width="9.140625" style="141"/>
    <col min="4360" max="4360" width="11.7109375" style="141" customWidth="1"/>
    <col min="4361" max="4361" width="17.7109375" style="141" customWidth="1"/>
    <col min="4362" max="4362" width="9.140625" style="141"/>
    <col min="4363" max="4363" width="9" style="141" customWidth="1"/>
    <col min="4364" max="4364" width="11.42578125" style="141" customWidth="1"/>
    <col min="4365" max="4365" width="10.28515625" style="141" customWidth="1"/>
    <col min="4366" max="4366" width="9.140625" style="141"/>
    <col min="4367" max="4367" width="4.7109375" style="141" customWidth="1"/>
    <col min="4368" max="4368" width="12.5703125" style="141" customWidth="1"/>
    <col min="4369" max="4369" width="10.140625" style="141" customWidth="1"/>
    <col min="4370" max="4372" width="9.140625" style="141"/>
    <col min="4373" max="4373" width="10.85546875" style="141" customWidth="1"/>
    <col min="4374" max="4374" width="14.85546875" style="141" customWidth="1"/>
    <col min="4375" max="4375" width="9.140625" style="141"/>
    <col min="4376" max="4376" width="13.28515625" style="141" customWidth="1"/>
    <col min="4377" max="4383" width="11.85546875" style="141" customWidth="1"/>
    <col min="4384" max="4384" width="9.140625" style="141"/>
    <col min="4385" max="4385" width="16.7109375" style="141" customWidth="1"/>
    <col min="4386" max="4386" width="10" style="141" customWidth="1"/>
    <col min="4387" max="4387" width="23.85546875" style="141" customWidth="1"/>
    <col min="4388" max="4388" width="16.5703125" style="141" customWidth="1"/>
    <col min="4389" max="4389" width="14.85546875" style="141" customWidth="1"/>
    <col min="4390" max="4390" width="15.140625" style="141" customWidth="1"/>
    <col min="4391" max="4391" width="11" style="141" customWidth="1"/>
    <col min="4392" max="4392" width="11.5703125" style="141" customWidth="1"/>
    <col min="4393" max="4393" width="13.28515625" style="141" customWidth="1"/>
    <col min="4394" max="4395" width="20.140625" style="141" customWidth="1"/>
    <col min="4396" max="4398" width="13.42578125" style="141" customWidth="1"/>
    <col min="4399" max="4399" width="22.42578125" style="141" customWidth="1"/>
    <col min="4400" max="4400" width="21.28515625" style="141" customWidth="1"/>
    <col min="4401" max="4401" width="12" style="141" customWidth="1"/>
    <col min="4402" max="4402" width="13.5703125" style="141" customWidth="1"/>
    <col min="4403" max="4403" width="17.42578125" style="141" customWidth="1"/>
    <col min="4404" max="4404" width="14" style="141" customWidth="1"/>
    <col min="4405" max="4405" width="13" style="141" customWidth="1"/>
    <col min="4406" max="4406" width="14.85546875" style="141" customWidth="1"/>
    <col min="4407" max="4407" width="13.42578125" style="141" customWidth="1"/>
    <col min="4408" max="4408" width="14.42578125" style="141" customWidth="1"/>
    <col min="4409" max="4409" width="16.28515625" style="141" customWidth="1"/>
    <col min="4410" max="4410" width="16.140625" style="141" customWidth="1"/>
    <col min="4411" max="4411" width="15.85546875" style="141" customWidth="1"/>
    <col min="4412" max="4412" width="17.28515625" style="141" customWidth="1"/>
    <col min="4413" max="4413" width="15" style="141" customWidth="1"/>
    <col min="4414" max="4414" width="13.42578125" style="141" customWidth="1"/>
    <col min="4415" max="4415" width="24.5703125" style="141" customWidth="1"/>
    <col min="4416" max="4416" width="19.140625" style="141" customWidth="1"/>
    <col min="4417" max="4417" width="9.140625" style="141"/>
    <col min="4418" max="4418" width="13.5703125" style="141" customWidth="1"/>
    <col min="4419" max="4419" width="19.28515625" style="141" customWidth="1"/>
    <col min="4420" max="4420" width="13" style="141" customWidth="1"/>
    <col min="4421" max="4421" width="9.140625" style="141"/>
    <col min="4422" max="4422" width="9.28515625" style="141" customWidth="1"/>
    <col min="4423" max="4423" width="13.28515625" style="141" customWidth="1"/>
    <col min="4424" max="4424" width="15.5703125" style="141" customWidth="1"/>
    <col min="4425" max="4425" width="9.28515625" style="141" customWidth="1"/>
    <col min="4426" max="4426" width="13.28515625" style="141" customWidth="1"/>
    <col min="4427" max="4427" width="15" style="141" customWidth="1"/>
    <col min="4428" max="4428" width="24.85546875" style="141" customWidth="1"/>
    <col min="4429" max="4595" width="9.140625" style="141"/>
    <col min="4596" max="4596" width="11.5703125" style="141" customWidth="1"/>
    <col min="4597" max="4597" width="16.7109375" style="141" customWidth="1"/>
    <col min="4598" max="4598" width="17.28515625" style="141" customWidth="1"/>
    <col min="4599" max="4600" width="9.140625" style="141"/>
    <col min="4601" max="4601" width="21" style="141" customWidth="1"/>
    <col min="4602" max="4602" width="12.85546875" style="141" customWidth="1"/>
    <col min="4603" max="4603" width="15.28515625" style="141" customWidth="1"/>
    <col min="4604" max="4604" width="12.7109375" style="141" customWidth="1"/>
    <col min="4605" max="4605" width="12" style="141" customWidth="1"/>
    <col min="4606" max="4606" width="13.5703125" style="141" customWidth="1"/>
    <col min="4607" max="4607" width="19.28515625" style="141" customWidth="1"/>
    <col min="4608" max="4608" width="20.42578125" style="141" customWidth="1"/>
    <col min="4609" max="4610" width="11.85546875" style="141" customWidth="1"/>
    <col min="4611" max="4611" width="11.5703125" style="141" customWidth="1"/>
    <col min="4612" max="4612" width="20.140625" style="141" customWidth="1"/>
    <col min="4613" max="4613" width="16.28515625" style="141" customWidth="1"/>
    <col min="4614" max="4614" width="12.85546875" style="141" customWidth="1"/>
    <col min="4615" max="4615" width="9.140625" style="141"/>
    <col min="4616" max="4616" width="11.7109375" style="141" customWidth="1"/>
    <col min="4617" max="4617" width="17.7109375" style="141" customWidth="1"/>
    <col min="4618" max="4618" width="9.140625" style="141"/>
    <col min="4619" max="4619" width="9" style="141" customWidth="1"/>
    <col min="4620" max="4620" width="11.42578125" style="141" customWidth="1"/>
    <col min="4621" max="4621" width="10.28515625" style="141" customWidth="1"/>
    <col min="4622" max="4622" width="9.140625" style="141"/>
    <col min="4623" max="4623" width="4.7109375" style="141" customWidth="1"/>
    <col min="4624" max="4624" width="12.5703125" style="141" customWidth="1"/>
    <col min="4625" max="4625" width="10.140625" style="141" customWidth="1"/>
    <col min="4626" max="4628" width="9.140625" style="141"/>
    <col min="4629" max="4629" width="10.85546875" style="141" customWidth="1"/>
    <col min="4630" max="4630" width="14.85546875" style="141" customWidth="1"/>
    <col min="4631" max="4631" width="9.140625" style="141"/>
    <col min="4632" max="4632" width="13.28515625" style="141" customWidth="1"/>
    <col min="4633" max="4639" width="11.85546875" style="141" customWidth="1"/>
    <col min="4640" max="4640" width="9.140625" style="141"/>
    <col min="4641" max="4641" width="16.7109375" style="141" customWidth="1"/>
    <col min="4642" max="4642" width="10" style="141" customWidth="1"/>
    <col min="4643" max="4643" width="23.85546875" style="141" customWidth="1"/>
    <col min="4644" max="4644" width="16.5703125" style="141" customWidth="1"/>
    <col min="4645" max="4645" width="14.85546875" style="141" customWidth="1"/>
    <col min="4646" max="4646" width="15.140625" style="141" customWidth="1"/>
    <col min="4647" max="4647" width="11" style="141" customWidth="1"/>
    <col min="4648" max="4648" width="11.5703125" style="141" customWidth="1"/>
    <col min="4649" max="4649" width="13.28515625" style="141" customWidth="1"/>
    <col min="4650" max="4651" width="20.140625" style="141" customWidth="1"/>
    <col min="4652" max="4654" width="13.42578125" style="141" customWidth="1"/>
    <col min="4655" max="4655" width="22.42578125" style="141" customWidth="1"/>
    <col min="4656" max="4656" width="21.28515625" style="141" customWidth="1"/>
    <col min="4657" max="4657" width="12" style="141" customWidth="1"/>
    <col min="4658" max="4658" width="13.5703125" style="141" customWidth="1"/>
    <col min="4659" max="4659" width="17.42578125" style="141" customWidth="1"/>
    <col min="4660" max="4660" width="14" style="141" customWidth="1"/>
    <col min="4661" max="4661" width="13" style="141" customWidth="1"/>
    <col min="4662" max="4662" width="14.85546875" style="141" customWidth="1"/>
    <col min="4663" max="4663" width="13.42578125" style="141" customWidth="1"/>
    <col min="4664" max="4664" width="14.42578125" style="141" customWidth="1"/>
    <col min="4665" max="4665" width="16.28515625" style="141" customWidth="1"/>
    <col min="4666" max="4666" width="16.140625" style="141" customWidth="1"/>
    <col min="4667" max="4667" width="15.85546875" style="141" customWidth="1"/>
    <col min="4668" max="4668" width="17.28515625" style="141" customWidth="1"/>
    <col min="4669" max="4669" width="15" style="141" customWidth="1"/>
    <col min="4670" max="4670" width="13.42578125" style="141" customWidth="1"/>
    <col min="4671" max="4671" width="24.5703125" style="141" customWidth="1"/>
    <col min="4672" max="4672" width="19.140625" style="141" customWidth="1"/>
    <col min="4673" max="4673" width="9.140625" style="141"/>
    <col min="4674" max="4674" width="13.5703125" style="141" customWidth="1"/>
    <col min="4675" max="4675" width="19.28515625" style="141" customWidth="1"/>
    <col min="4676" max="4676" width="13" style="141" customWidth="1"/>
    <col min="4677" max="4677" width="9.140625" style="141"/>
    <col min="4678" max="4678" width="9.28515625" style="141" customWidth="1"/>
    <col min="4679" max="4679" width="13.28515625" style="141" customWidth="1"/>
    <col min="4680" max="4680" width="15.5703125" style="141" customWidth="1"/>
    <col min="4681" max="4681" width="9.28515625" style="141" customWidth="1"/>
    <col min="4682" max="4682" width="13.28515625" style="141" customWidth="1"/>
    <col min="4683" max="4683" width="15" style="141" customWidth="1"/>
    <col min="4684" max="4684" width="24.85546875" style="141" customWidth="1"/>
    <col min="4685" max="4851" width="9.140625" style="141"/>
    <col min="4852" max="4852" width="11.5703125" style="141" customWidth="1"/>
    <col min="4853" max="4853" width="16.7109375" style="141" customWidth="1"/>
    <col min="4854" max="4854" width="17.28515625" style="141" customWidth="1"/>
    <col min="4855" max="4856" width="9.140625" style="141"/>
    <col min="4857" max="4857" width="21" style="141" customWidth="1"/>
    <col min="4858" max="4858" width="12.85546875" style="141" customWidth="1"/>
    <col min="4859" max="4859" width="15.28515625" style="141" customWidth="1"/>
    <col min="4860" max="4860" width="12.7109375" style="141" customWidth="1"/>
    <col min="4861" max="4861" width="12" style="141" customWidth="1"/>
    <col min="4862" max="4862" width="13.5703125" style="141" customWidth="1"/>
    <col min="4863" max="4863" width="19.28515625" style="141" customWidth="1"/>
    <col min="4864" max="4864" width="20.42578125" style="141" customWidth="1"/>
    <col min="4865" max="4866" width="11.85546875" style="141" customWidth="1"/>
    <col min="4867" max="4867" width="11.5703125" style="141" customWidth="1"/>
    <col min="4868" max="4868" width="20.140625" style="141" customWidth="1"/>
    <col min="4869" max="4869" width="16.28515625" style="141" customWidth="1"/>
    <col min="4870" max="4870" width="12.85546875" style="141" customWidth="1"/>
    <col min="4871" max="4871" width="9.140625" style="141"/>
    <col min="4872" max="4872" width="11.7109375" style="141" customWidth="1"/>
    <col min="4873" max="4873" width="17.7109375" style="141" customWidth="1"/>
    <col min="4874" max="4874" width="9.140625" style="141"/>
    <col min="4875" max="4875" width="9" style="141" customWidth="1"/>
    <col min="4876" max="4876" width="11.42578125" style="141" customWidth="1"/>
    <col min="4877" max="4877" width="10.28515625" style="141" customWidth="1"/>
    <col min="4878" max="4878" width="9.140625" style="141"/>
    <col min="4879" max="4879" width="4.7109375" style="141" customWidth="1"/>
    <col min="4880" max="4880" width="12.5703125" style="141" customWidth="1"/>
    <col min="4881" max="4881" width="10.140625" style="141" customWidth="1"/>
    <col min="4882" max="4884" width="9.140625" style="141"/>
    <col min="4885" max="4885" width="10.85546875" style="141" customWidth="1"/>
    <col min="4886" max="4886" width="14.85546875" style="141" customWidth="1"/>
    <col min="4887" max="4887" width="9.140625" style="141"/>
    <col min="4888" max="4888" width="13.28515625" style="141" customWidth="1"/>
    <col min="4889" max="4895" width="11.85546875" style="141" customWidth="1"/>
    <col min="4896" max="4896" width="9.140625" style="141"/>
    <col min="4897" max="4897" width="16.7109375" style="141" customWidth="1"/>
    <col min="4898" max="4898" width="10" style="141" customWidth="1"/>
    <col min="4899" max="4899" width="23.85546875" style="141" customWidth="1"/>
    <col min="4900" max="4900" width="16.5703125" style="141" customWidth="1"/>
    <col min="4901" max="4901" width="14.85546875" style="141" customWidth="1"/>
    <col min="4902" max="4902" width="15.140625" style="141" customWidth="1"/>
    <col min="4903" max="4903" width="11" style="141" customWidth="1"/>
    <col min="4904" max="4904" width="11.5703125" style="141" customWidth="1"/>
    <col min="4905" max="4905" width="13.28515625" style="141" customWidth="1"/>
    <col min="4906" max="4907" width="20.140625" style="141" customWidth="1"/>
    <col min="4908" max="4910" width="13.42578125" style="141" customWidth="1"/>
    <col min="4911" max="4911" width="22.42578125" style="141" customWidth="1"/>
    <col min="4912" max="4912" width="21.28515625" style="141" customWidth="1"/>
    <col min="4913" max="4913" width="12" style="141" customWidth="1"/>
    <col min="4914" max="4914" width="13.5703125" style="141" customWidth="1"/>
    <col min="4915" max="4915" width="17.42578125" style="141" customWidth="1"/>
    <col min="4916" max="4916" width="14" style="141" customWidth="1"/>
    <col min="4917" max="4917" width="13" style="141" customWidth="1"/>
    <col min="4918" max="4918" width="14.85546875" style="141" customWidth="1"/>
    <col min="4919" max="4919" width="13.42578125" style="141" customWidth="1"/>
    <col min="4920" max="4920" width="14.42578125" style="141" customWidth="1"/>
    <col min="4921" max="4921" width="16.28515625" style="141" customWidth="1"/>
    <col min="4922" max="4922" width="16.140625" style="141" customWidth="1"/>
    <col min="4923" max="4923" width="15.85546875" style="141" customWidth="1"/>
    <col min="4924" max="4924" width="17.28515625" style="141" customWidth="1"/>
    <col min="4925" max="4925" width="15" style="141" customWidth="1"/>
    <col min="4926" max="4926" width="13.42578125" style="141" customWidth="1"/>
    <col min="4927" max="4927" width="24.5703125" style="141" customWidth="1"/>
    <col min="4928" max="4928" width="19.140625" style="141" customWidth="1"/>
    <col min="4929" max="4929" width="9.140625" style="141"/>
    <col min="4930" max="4930" width="13.5703125" style="141" customWidth="1"/>
    <col min="4931" max="4931" width="19.28515625" style="141" customWidth="1"/>
    <col min="4932" max="4932" width="13" style="141" customWidth="1"/>
    <col min="4933" max="4933" width="9.140625" style="141"/>
    <col min="4934" max="4934" width="9.28515625" style="141" customWidth="1"/>
    <col min="4935" max="4935" width="13.28515625" style="141" customWidth="1"/>
    <col min="4936" max="4936" width="15.5703125" style="141" customWidth="1"/>
    <col min="4937" max="4937" width="9.28515625" style="141" customWidth="1"/>
    <col min="4938" max="4938" width="13.28515625" style="141" customWidth="1"/>
    <col min="4939" max="4939" width="15" style="141" customWidth="1"/>
    <col min="4940" max="4940" width="24.85546875" style="141" customWidth="1"/>
    <col min="4941" max="5107" width="9.140625" style="141"/>
    <col min="5108" max="5108" width="11.5703125" style="141" customWidth="1"/>
    <col min="5109" max="5109" width="16.7109375" style="141" customWidth="1"/>
    <col min="5110" max="5110" width="17.28515625" style="141" customWidth="1"/>
    <col min="5111" max="5112" width="9.140625" style="141"/>
    <col min="5113" max="5113" width="21" style="141" customWidth="1"/>
    <col min="5114" max="5114" width="12.85546875" style="141" customWidth="1"/>
    <col min="5115" max="5115" width="15.28515625" style="141" customWidth="1"/>
    <col min="5116" max="5116" width="12.7109375" style="141" customWidth="1"/>
    <col min="5117" max="5117" width="12" style="141" customWidth="1"/>
    <col min="5118" max="5118" width="13.5703125" style="141" customWidth="1"/>
    <col min="5119" max="5119" width="19.28515625" style="141" customWidth="1"/>
    <col min="5120" max="5120" width="20.42578125" style="141" customWidth="1"/>
    <col min="5121" max="5122" width="11.85546875" style="141" customWidth="1"/>
    <col min="5123" max="5123" width="11.5703125" style="141" customWidth="1"/>
    <col min="5124" max="5124" width="20.140625" style="141" customWidth="1"/>
    <col min="5125" max="5125" width="16.28515625" style="141" customWidth="1"/>
    <col min="5126" max="5126" width="12.85546875" style="141" customWidth="1"/>
    <col min="5127" max="5127" width="9.140625" style="141"/>
    <col min="5128" max="5128" width="11.7109375" style="141" customWidth="1"/>
    <col min="5129" max="5129" width="17.7109375" style="141" customWidth="1"/>
    <col min="5130" max="5130" width="9.140625" style="141"/>
    <col min="5131" max="5131" width="9" style="141" customWidth="1"/>
    <col min="5132" max="5132" width="11.42578125" style="141" customWidth="1"/>
    <col min="5133" max="5133" width="10.28515625" style="141" customWidth="1"/>
    <col min="5134" max="5134" width="9.140625" style="141"/>
    <col min="5135" max="5135" width="4.7109375" style="141" customWidth="1"/>
    <col min="5136" max="5136" width="12.5703125" style="141" customWidth="1"/>
    <col min="5137" max="5137" width="10.140625" style="141" customWidth="1"/>
    <col min="5138" max="5140" width="9.140625" style="141"/>
    <col min="5141" max="5141" width="10.85546875" style="141" customWidth="1"/>
    <col min="5142" max="5142" width="14.85546875" style="141" customWidth="1"/>
    <col min="5143" max="5143" width="9.140625" style="141"/>
    <col min="5144" max="5144" width="13.28515625" style="141" customWidth="1"/>
    <col min="5145" max="5151" width="11.85546875" style="141" customWidth="1"/>
    <col min="5152" max="5152" width="9.140625" style="141"/>
    <col min="5153" max="5153" width="16.7109375" style="141" customWidth="1"/>
    <col min="5154" max="5154" width="10" style="141" customWidth="1"/>
    <col min="5155" max="5155" width="23.85546875" style="141" customWidth="1"/>
    <col min="5156" max="5156" width="16.5703125" style="141" customWidth="1"/>
    <col min="5157" max="5157" width="14.85546875" style="141" customWidth="1"/>
    <col min="5158" max="5158" width="15.140625" style="141" customWidth="1"/>
    <col min="5159" max="5159" width="11" style="141" customWidth="1"/>
    <col min="5160" max="5160" width="11.5703125" style="141" customWidth="1"/>
    <col min="5161" max="5161" width="13.28515625" style="141" customWidth="1"/>
    <col min="5162" max="5163" width="20.140625" style="141" customWidth="1"/>
    <col min="5164" max="5166" width="13.42578125" style="141" customWidth="1"/>
    <col min="5167" max="5167" width="22.42578125" style="141" customWidth="1"/>
    <col min="5168" max="5168" width="21.28515625" style="141" customWidth="1"/>
    <col min="5169" max="5169" width="12" style="141" customWidth="1"/>
    <col min="5170" max="5170" width="13.5703125" style="141" customWidth="1"/>
    <col min="5171" max="5171" width="17.42578125" style="141" customWidth="1"/>
    <col min="5172" max="5172" width="14" style="141" customWidth="1"/>
    <col min="5173" max="5173" width="13" style="141" customWidth="1"/>
    <col min="5174" max="5174" width="14.85546875" style="141" customWidth="1"/>
    <col min="5175" max="5175" width="13.42578125" style="141" customWidth="1"/>
    <col min="5176" max="5176" width="14.42578125" style="141" customWidth="1"/>
    <col min="5177" max="5177" width="16.28515625" style="141" customWidth="1"/>
    <col min="5178" max="5178" width="16.140625" style="141" customWidth="1"/>
    <col min="5179" max="5179" width="15.85546875" style="141" customWidth="1"/>
    <col min="5180" max="5180" width="17.28515625" style="141" customWidth="1"/>
    <col min="5181" max="5181" width="15" style="141" customWidth="1"/>
    <col min="5182" max="5182" width="13.42578125" style="141" customWidth="1"/>
    <col min="5183" max="5183" width="24.5703125" style="141" customWidth="1"/>
    <col min="5184" max="5184" width="19.140625" style="141" customWidth="1"/>
    <col min="5185" max="5185" width="9.140625" style="141"/>
    <col min="5186" max="5186" width="13.5703125" style="141" customWidth="1"/>
    <col min="5187" max="5187" width="19.28515625" style="141" customWidth="1"/>
    <col min="5188" max="5188" width="13" style="141" customWidth="1"/>
    <col min="5189" max="5189" width="9.140625" style="141"/>
    <col min="5190" max="5190" width="9.28515625" style="141" customWidth="1"/>
    <col min="5191" max="5191" width="13.28515625" style="141" customWidth="1"/>
    <col min="5192" max="5192" width="15.5703125" style="141" customWidth="1"/>
    <col min="5193" max="5193" width="9.28515625" style="141" customWidth="1"/>
    <col min="5194" max="5194" width="13.28515625" style="141" customWidth="1"/>
    <col min="5195" max="5195" width="15" style="141" customWidth="1"/>
    <col min="5196" max="5196" width="24.85546875" style="141" customWidth="1"/>
    <col min="5197" max="5363" width="9.140625" style="141"/>
    <col min="5364" max="5364" width="11.5703125" style="141" customWidth="1"/>
    <col min="5365" max="5365" width="16.7109375" style="141" customWidth="1"/>
    <col min="5366" max="5366" width="17.28515625" style="141" customWidth="1"/>
    <col min="5367" max="5368" width="9.140625" style="141"/>
    <col min="5369" max="5369" width="21" style="141" customWidth="1"/>
    <col min="5370" max="5370" width="12.85546875" style="141" customWidth="1"/>
    <col min="5371" max="5371" width="15.28515625" style="141" customWidth="1"/>
    <col min="5372" max="5372" width="12.7109375" style="141" customWidth="1"/>
    <col min="5373" max="5373" width="12" style="141" customWidth="1"/>
    <col min="5374" max="5374" width="13.5703125" style="141" customWidth="1"/>
    <col min="5375" max="5375" width="19.28515625" style="141" customWidth="1"/>
    <col min="5376" max="5376" width="20.42578125" style="141" customWidth="1"/>
    <col min="5377" max="5378" width="11.85546875" style="141" customWidth="1"/>
    <col min="5379" max="5379" width="11.5703125" style="141" customWidth="1"/>
    <col min="5380" max="5380" width="20.140625" style="141" customWidth="1"/>
    <col min="5381" max="5381" width="16.28515625" style="141" customWidth="1"/>
    <col min="5382" max="5382" width="12.85546875" style="141" customWidth="1"/>
    <col min="5383" max="5383" width="9.140625" style="141"/>
    <col min="5384" max="5384" width="11.7109375" style="141" customWidth="1"/>
    <col min="5385" max="5385" width="17.7109375" style="141" customWidth="1"/>
    <col min="5386" max="5386" width="9.140625" style="141"/>
    <col min="5387" max="5387" width="9" style="141" customWidth="1"/>
    <col min="5388" max="5388" width="11.42578125" style="141" customWidth="1"/>
    <col min="5389" max="5389" width="10.28515625" style="141" customWidth="1"/>
    <col min="5390" max="5390" width="9.140625" style="141"/>
    <col min="5391" max="5391" width="4.7109375" style="141" customWidth="1"/>
    <col min="5392" max="5392" width="12.5703125" style="141" customWidth="1"/>
    <col min="5393" max="5393" width="10.140625" style="141" customWidth="1"/>
    <col min="5394" max="5396" width="9.140625" style="141"/>
    <col min="5397" max="5397" width="10.85546875" style="141" customWidth="1"/>
    <col min="5398" max="5398" width="14.85546875" style="141" customWidth="1"/>
    <col min="5399" max="5399" width="9.140625" style="141"/>
    <col min="5400" max="5400" width="13.28515625" style="141" customWidth="1"/>
    <col min="5401" max="5407" width="11.85546875" style="141" customWidth="1"/>
    <col min="5408" max="5408" width="9.140625" style="141"/>
    <col min="5409" max="5409" width="16.7109375" style="141" customWidth="1"/>
    <col min="5410" max="5410" width="10" style="141" customWidth="1"/>
    <col min="5411" max="5411" width="23.85546875" style="141" customWidth="1"/>
    <col min="5412" max="5412" width="16.5703125" style="141" customWidth="1"/>
    <col min="5413" max="5413" width="14.85546875" style="141" customWidth="1"/>
    <col min="5414" max="5414" width="15.140625" style="141" customWidth="1"/>
    <col min="5415" max="5415" width="11" style="141" customWidth="1"/>
    <col min="5416" max="5416" width="11.5703125" style="141" customWidth="1"/>
    <col min="5417" max="5417" width="13.28515625" style="141" customWidth="1"/>
    <col min="5418" max="5419" width="20.140625" style="141" customWidth="1"/>
    <col min="5420" max="5422" width="13.42578125" style="141" customWidth="1"/>
    <col min="5423" max="5423" width="22.42578125" style="141" customWidth="1"/>
    <col min="5424" max="5424" width="21.28515625" style="141" customWidth="1"/>
    <col min="5425" max="5425" width="12" style="141" customWidth="1"/>
    <col min="5426" max="5426" width="13.5703125" style="141" customWidth="1"/>
    <col min="5427" max="5427" width="17.42578125" style="141" customWidth="1"/>
    <col min="5428" max="5428" width="14" style="141" customWidth="1"/>
    <col min="5429" max="5429" width="13" style="141" customWidth="1"/>
    <col min="5430" max="5430" width="14.85546875" style="141" customWidth="1"/>
    <col min="5431" max="5431" width="13.42578125" style="141" customWidth="1"/>
    <col min="5432" max="5432" width="14.42578125" style="141" customWidth="1"/>
    <col min="5433" max="5433" width="16.28515625" style="141" customWidth="1"/>
    <col min="5434" max="5434" width="16.140625" style="141" customWidth="1"/>
    <col min="5435" max="5435" width="15.85546875" style="141" customWidth="1"/>
    <col min="5436" max="5436" width="17.28515625" style="141" customWidth="1"/>
    <col min="5437" max="5437" width="15" style="141" customWidth="1"/>
    <col min="5438" max="5438" width="13.42578125" style="141" customWidth="1"/>
    <col min="5439" max="5439" width="24.5703125" style="141" customWidth="1"/>
    <col min="5440" max="5440" width="19.140625" style="141" customWidth="1"/>
    <col min="5441" max="5441" width="9.140625" style="141"/>
    <col min="5442" max="5442" width="13.5703125" style="141" customWidth="1"/>
    <col min="5443" max="5443" width="19.28515625" style="141" customWidth="1"/>
    <col min="5444" max="5444" width="13" style="141" customWidth="1"/>
    <col min="5445" max="5445" width="9.140625" style="141"/>
    <col min="5446" max="5446" width="9.28515625" style="141" customWidth="1"/>
    <col min="5447" max="5447" width="13.28515625" style="141" customWidth="1"/>
    <col min="5448" max="5448" width="15.5703125" style="141" customWidth="1"/>
    <col min="5449" max="5449" width="9.28515625" style="141" customWidth="1"/>
    <col min="5450" max="5450" width="13.28515625" style="141" customWidth="1"/>
    <col min="5451" max="5451" width="15" style="141" customWidth="1"/>
    <col min="5452" max="5452" width="24.85546875" style="141" customWidth="1"/>
    <col min="5453" max="5619" width="9.140625" style="141"/>
    <col min="5620" max="5620" width="11.5703125" style="141" customWidth="1"/>
    <col min="5621" max="5621" width="16.7109375" style="141" customWidth="1"/>
    <col min="5622" max="5622" width="17.28515625" style="141" customWidth="1"/>
    <col min="5623" max="5624" width="9.140625" style="141"/>
    <col min="5625" max="5625" width="21" style="141" customWidth="1"/>
    <col min="5626" max="5626" width="12.85546875" style="141" customWidth="1"/>
    <col min="5627" max="5627" width="15.28515625" style="141" customWidth="1"/>
    <col min="5628" max="5628" width="12.7109375" style="141" customWidth="1"/>
    <col min="5629" max="5629" width="12" style="141" customWidth="1"/>
    <col min="5630" max="5630" width="13.5703125" style="141" customWidth="1"/>
    <col min="5631" max="5631" width="19.28515625" style="141" customWidth="1"/>
    <col min="5632" max="5632" width="20.42578125" style="141" customWidth="1"/>
    <col min="5633" max="5634" width="11.85546875" style="141" customWidth="1"/>
    <col min="5635" max="5635" width="11.5703125" style="141" customWidth="1"/>
    <col min="5636" max="5636" width="20.140625" style="141" customWidth="1"/>
    <col min="5637" max="5637" width="16.28515625" style="141" customWidth="1"/>
    <col min="5638" max="5638" width="12.85546875" style="141" customWidth="1"/>
    <col min="5639" max="5639" width="9.140625" style="141"/>
    <col min="5640" max="5640" width="11.7109375" style="141" customWidth="1"/>
    <col min="5641" max="5641" width="17.7109375" style="141" customWidth="1"/>
    <col min="5642" max="5642" width="9.140625" style="141"/>
    <col min="5643" max="5643" width="9" style="141" customWidth="1"/>
    <col min="5644" max="5644" width="11.42578125" style="141" customWidth="1"/>
    <col min="5645" max="5645" width="10.28515625" style="141" customWidth="1"/>
    <col min="5646" max="5646" width="9.140625" style="141"/>
    <col min="5647" max="5647" width="4.7109375" style="141" customWidth="1"/>
    <col min="5648" max="5648" width="12.5703125" style="141" customWidth="1"/>
    <col min="5649" max="5649" width="10.140625" style="141" customWidth="1"/>
    <col min="5650" max="5652" width="9.140625" style="141"/>
    <col min="5653" max="5653" width="10.85546875" style="141" customWidth="1"/>
    <col min="5654" max="5654" width="14.85546875" style="141" customWidth="1"/>
    <col min="5655" max="5655" width="9.140625" style="141"/>
    <col min="5656" max="5656" width="13.28515625" style="141" customWidth="1"/>
    <col min="5657" max="5663" width="11.85546875" style="141" customWidth="1"/>
    <col min="5664" max="5664" width="9.140625" style="141"/>
    <col min="5665" max="5665" width="16.7109375" style="141" customWidth="1"/>
    <col min="5666" max="5666" width="10" style="141" customWidth="1"/>
    <col min="5667" max="5667" width="23.85546875" style="141" customWidth="1"/>
    <col min="5668" max="5668" width="16.5703125" style="141" customWidth="1"/>
    <col min="5669" max="5669" width="14.85546875" style="141" customWidth="1"/>
    <col min="5670" max="5670" width="15.140625" style="141" customWidth="1"/>
    <col min="5671" max="5671" width="11" style="141" customWidth="1"/>
    <col min="5672" max="5672" width="11.5703125" style="141" customWidth="1"/>
    <col min="5673" max="5673" width="13.28515625" style="141" customWidth="1"/>
    <col min="5674" max="5675" width="20.140625" style="141" customWidth="1"/>
    <col min="5676" max="5678" width="13.42578125" style="141" customWidth="1"/>
    <col min="5679" max="5679" width="22.42578125" style="141" customWidth="1"/>
    <col min="5680" max="5680" width="21.28515625" style="141" customWidth="1"/>
    <col min="5681" max="5681" width="12" style="141" customWidth="1"/>
    <col min="5682" max="5682" width="13.5703125" style="141" customWidth="1"/>
    <col min="5683" max="5683" width="17.42578125" style="141" customWidth="1"/>
    <col min="5684" max="5684" width="14" style="141" customWidth="1"/>
    <col min="5685" max="5685" width="13" style="141" customWidth="1"/>
    <col min="5686" max="5686" width="14.85546875" style="141" customWidth="1"/>
    <col min="5687" max="5687" width="13.42578125" style="141" customWidth="1"/>
    <col min="5688" max="5688" width="14.42578125" style="141" customWidth="1"/>
    <col min="5689" max="5689" width="16.28515625" style="141" customWidth="1"/>
    <col min="5690" max="5690" width="16.140625" style="141" customWidth="1"/>
    <col min="5691" max="5691" width="15.85546875" style="141" customWidth="1"/>
    <col min="5692" max="5692" width="17.28515625" style="141" customWidth="1"/>
    <col min="5693" max="5693" width="15" style="141" customWidth="1"/>
    <col min="5694" max="5694" width="13.42578125" style="141" customWidth="1"/>
    <col min="5695" max="5695" width="24.5703125" style="141" customWidth="1"/>
    <col min="5696" max="5696" width="19.140625" style="141" customWidth="1"/>
    <col min="5697" max="5697" width="9.140625" style="141"/>
    <col min="5698" max="5698" width="13.5703125" style="141" customWidth="1"/>
    <col min="5699" max="5699" width="19.28515625" style="141" customWidth="1"/>
    <col min="5700" max="5700" width="13" style="141" customWidth="1"/>
    <col min="5701" max="5701" width="9.140625" style="141"/>
    <col min="5702" max="5702" width="9.28515625" style="141" customWidth="1"/>
    <col min="5703" max="5703" width="13.28515625" style="141" customWidth="1"/>
    <col min="5704" max="5704" width="15.5703125" style="141" customWidth="1"/>
    <col min="5705" max="5705" width="9.28515625" style="141" customWidth="1"/>
    <col min="5706" max="5706" width="13.28515625" style="141" customWidth="1"/>
    <col min="5707" max="5707" width="15" style="141" customWidth="1"/>
    <col min="5708" max="5708" width="24.85546875" style="141" customWidth="1"/>
    <col min="5709" max="5875" width="9.140625" style="141"/>
    <col min="5876" max="5876" width="11.5703125" style="141" customWidth="1"/>
    <col min="5877" max="5877" width="16.7109375" style="141" customWidth="1"/>
    <col min="5878" max="5878" width="17.28515625" style="141" customWidth="1"/>
    <col min="5879" max="5880" width="9.140625" style="141"/>
    <col min="5881" max="5881" width="21" style="141" customWidth="1"/>
    <col min="5882" max="5882" width="12.85546875" style="141" customWidth="1"/>
    <col min="5883" max="5883" width="15.28515625" style="141" customWidth="1"/>
    <col min="5884" max="5884" width="12.7109375" style="141" customWidth="1"/>
    <col min="5885" max="5885" width="12" style="141" customWidth="1"/>
    <col min="5886" max="5886" width="13.5703125" style="141" customWidth="1"/>
    <col min="5887" max="5887" width="19.28515625" style="141" customWidth="1"/>
    <col min="5888" max="5888" width="20.42578125" style="141" customWidth="1"/>
    <col min="5889" max="5890" width="11.85546875" style="141" customWidth="1"/>
    <col min="5891" max="5891" width="11.5703125" style="141" customWidth="1"/>
    <col min="5892" max="5892" width="20.140625" style="141" customWidth="1"/>
    <col min="5893" max="5893" width="16.28515625" style="141" customWidth="1"/>
    <col min="5894" max="5894" width="12.85546875" style="141" customWidth="1"/>
    <col min="5895" max="5895" width="9.140625" style="141"/>
    <col min="5896" max="5896" width="11.7109375" style="141" customWidth="1"/>
    <col min="5897" max="5897" width="17.7109375" style="141" customWidth="1"/>
    <col min="5898" max="5898" width="9.140625" style="141"/>
    <col min="5899" max="5899" width="9" style="141" customWidth="1"/>
    <col min="5900" max="5900" width="11.42578125" style="141" customWidth="1"/>
    <col min="5901" max="5901" width="10.28515625" style="141" customWidth="1"/>
    <col min="5902" max="5902" width="9.140625" style="141"/>
    <col min="5903" max="5903" width="4.7109375" style="141" customWidth="1"/>
    <col min="5904" max="5904" width="12.5703125" style="141" customWidth="1"/>
    <col min="5905" max="5905" width="10.140625" style="141" customWidth="1"/>
    <col min="5906" max="5908" width="9.140625" style="141"/>
    <col min="5909" max="5909" width="10.85546875" style="141" customWidth="1"/>
    <col min="5910" max="5910" width="14.85546875" style="141" customWidth="1"/>
    <col min="5911" max="5911" width="9.140625" style="141"/>
    <col min="5912" max="5912" width="13.28515625" style="141" customWidth="1"/>
    <col min="5913" max="5919" width="11.85546875" style="141" customWidth="1"/>
    <col min="5920" max="5920" width="9.140625" style="141"/>
    <col min="5921" max="5921" width="16.7109375" style="141" customWidth="1"/>
    <col min="5922" max="5922" width="10" style="141" customWidth="1"/>
    <col min="5923" max="5923" width="23.85546875" style="141" customWidth="1"/>
    <col min="5924" max="5924" width="16.5703125" style="141" customWidth="1"/>
    <col min="5925" max="5925" width="14.85546875" style="141" customWidth="1"/>
    <col min="5926" max="5926" width="15.140625" style="141" customWidth="1"/>
    <col min="5927" max="5927" width="11" style="141" customWidth="1"/>
    <col min="5928" max="5928" width="11.5703125" style="141" customWidth="1"/>
    <col min="5929" max="5929" width="13.28515625" style="141" customWidth="1"/>
    <col min="5930" max="5931" width="20.140625" style="141" customWidth="1"/>
    <col min="5932" max="5934" width="13.42578125" style="141" customWidth="1"/>
    <col min="5935" max="5935" width="22.42578125" style="141" customWidth="1"/>
    <col min="5936" max="5936" width="21.28515625" style="141" customWidth="1"/>
    <col min="5937" max="5937" width="12" style="141" customWidth="1"/>
    <col min="5938" max="5938" width="13.5703125" style="141" customWidth="1"/>
    <col min="5939" max="5939" width="17.42578125" style="141" customWidth="1"/>
    <col min="5940" max="5940" width="14" style="141" customWidth="1"/>
    <col min="5941" max="5941" width="13" style="141" customWidth="1"/>
    <col min="5942" max="5942" width="14.85546875" style="141" customWidth="1"/>
    <col min="5943" max="5943" width="13.42578125" style="141" customWidth="1"/>
    <col min="5944" max="5944" width="14.42578125" style="141" customWidth="1"/>
    <col min="5945" max="5945" width="16.28515625" style="141" customWidth="1"/>
    <col min="5946" max="5946" width="16.140625" style="141" customWidth="1"/>
    <col min="5947" max="5947" width="15.85546875" style="141" customWidth="1"/>
    <col min="5948" max="5948" width="17.28515625" style="141" customWidth="1"/>
    <col min="5949" max="5949" width="15" style="141" customWidth="1"/>
    <col min="5950" max="5950" width="13.42578125" style="141" customWidth="1"/>
    <col min="5951" max="5951" width="24.5703125" style="141" customWidth="1"/>
    <col min="5952" max="5952" width="19.140625" style="141" customWidth="1"/>
    <col min="5953" max="5953" width="9.140625" style="141"/>
    <col min="5954" max="5954" width="13.5703125" style="141" customWidth="1"/>
    <col min="5955" max="5955" width="19.28515625" style="141" customWidth="1"/>
    <col min="5956" max="5956" width="13" style="141" customWidth="1"/>
    <col min="5957" max="5957" width="9.140625" style="141"/>
    <col min="5958" max="5958" width="9.28515625" style="141" customWidth="1"/>
    <col min="5959" max="5959" width="13.28515625" style="141" customWidth="1"/>
    <col min="5960" max="5960" width="15.5703125" style="141" customWidth="1"/>
    <col min="5961" max="5961" width="9.28515625" style="141" customWidth="1"/>
    <col min="5962" max="5962" width="13.28515625" style="141" customWidth="1"/>
    <col min="5963" max="5963" width="15" style="141" customWidth="1"/>
    <col min="5964" max="5964" width="24.85546875" style="141" customWidth="1"/>
    <col min="5965" max="6131" width="9.140625" style="141"/>
    <col min="6132" max="6132" width="11.5703125" style="141" customWidth="1"/>
    <col min="6133" max="6133" width="16.7109375" style="141" customWidth="1"/>
    <col min="6134" max="6134" width="17.28515625" style="141" customWidth="1"/>
    <col min="6135" max="6136" width="9.140625" style="141"/>
    <col min="6137" max="6137" width="21" style="141" customWidth="1"/>
    <col min="6138" max="6138" width="12.85546875" style="141" customWidth="1"/>
    <col min="6139" max="6139" width="15.28515625" style="141" customWidth="1"/>
    <col min="6140" max="6140" width="12.7109375" style="141" customWidth="1"/>
    <col min="6141" max="6141" width="12" style="141" customWidth="1"/>
    <col min="6142" max="6142" width="13.5703125" style="141" customWidth="1"/>
    <col min="6143" max="6143" width="19.28515625" style="141" customWidth="1"/>
    <col min="6144" max="6144" width="20.42578125" style="141" customWidth="1"/>
    <col min="6145" max="6146" width="11.85546875" style="141" customWidth="1"/>
    <col min="6147" max="6147" width="11.5703125" style="141" customWidth="1"/>
    <col min="6148" max="6148" width="20.140625" style="141" customWidth="1"/>
    <col min="6149" max="6149" width="16.28515625" style="141" customWidth="1"/>
    <col min="6150" max="6150" width="12.85546875" style="141" customWidth="1"/>
    <col min="6151" max="6151" width="9.140625" style="141"/>
    <col min="6152" max="6152" width="11.7109375" style="141" customWidth="1"/>
    <col min="6153" max="6153" width="17.7109375" style="141" customWidth="1"/>
    <col min="6154" max="6154" width="9.140625" style="141"/>
    <col min="6155" max="6155" width="9" style="141" customWidth="1"/>
    <col min="6156" max="6156" width="11.42578125" style="141" customWidth="1"/>
    <col min="6157" max="6157" width="10.28515625" style="141" customWidth="1"/>
    <col min="6158" max="6158" width="9.140625" style="141"/>
    <col min="6159" max="6159" width="4.7109375" style="141" customWidth="1"/>
    <col min="6160" max="6160" width="12.5703125" style="141" customWidth="1"/>
    <col min="6161" max="6161" width="10.140625" style="141" customWidth="1"/>
    <col min="6162" max="6164" width="9.140625" style="141"/>
    <col min="6165" max="6165" width="10.85546875" style="141" customWidth="1"/>
    <col min="6166" max="6166" width="14.85546875" style="141" customWidth="1"/>
    <col min="6167" max="6167" width="9.140625" style="141"/>
    <col min="6168" max="6168" width="13.28515625" style="141" customWidth="1"/>
    <col min="6169" max="6175" width="11.85546875" style="141" customWidth="1"/>
    <col min="6176" max="6176" width="9.140625" style="141"/>
    <col min="6177" max="6177" width="16.7109375" style="141" customWidth="1"/>
    <col min="6178" max="6178" width="10" style="141" customWidth="1"/>
    <col min="6179" max="6179" width="23.85546875" style="141" customWidth="1"/>
    <col min="6180" max="6180" width="16.5703125" style="141" customWidth="1"/>
    <col min="6181" max="6181" width="14.85546875" style="141" customWidth="1"/>
    <col min="6182" max="6182" width="15.140625" style="141" customWidth="1"/>
    <col min="6183" max="6183" width="11" style="141" customWidth="1"/>
    <col min="6184" max="6184" width="11.5703125" style="141" customWidth="1"/>
    <col min="6185" max="6185" width="13.28515625" style="141" customWidth="1"/>
    <col min="6186" max="6187" width="20.140625" style="141" customWidth="1"/>
    <col min="6188" max="6190" width="13.42578125" style="141" customWidth="1"/>
    <col min="6191" max="6191" width="22.42578125" style="141" customWidth="1"/>
    <col min="6192" max="6192" width="21.28515625" style="141" customWidth="1"/>
    <col min="6193" max="6193" width="12" style="141" customWidth="1"/>
    <col min="6194" max="6194" width="13.5703125" style="141" customWidth="1"/>
    <col min="6195" max="6195" width="17.42578125" style="141" customWidth="1"/>
    <col min="6196" max="6196" width="14" style="141" customWidth="1"/>
    <col min="6197" max="6197" width="13" style="141" customWidth="1"/>
    <col min="6198" max="6198" width="14.85546875" style="141" customWidth="1"/>
    <col min="6199" max="6199" width="13.42578125" style="141" customWidth="1"/>
    <col min="6200" max="6200" width="14.42578125" style="141" customWidth="1"/>
    <col min="6201" max="6201" width="16.28515625" style="141" customWidth="1"/>
    <col min="6202" max="6202" width="16.140625" style="141" customWidth="1"/>
    <col min="6203" max="6203" width="15.85546875" style="141" customWidth="1"/>
    <col min="6204" max="6204" width="17.28515625" style="141" customWidth="1"/>
    <col min="6205" max="6205" width="15" style="141" customWidth="1"/>
    <col min="6206" max="6206" width="13.42578125" style="141" customWidth="1"/>
    <col min="6207" max="6207" width="24.5703125" style="141" customWidth="1"/>
    <col min="6208" max="6208" width="19.140625" style="141" customWidth="1"/>
    <col min="6209" max="6209" width="9.140625" style="141"/>
    <col min="6210" max="6210" width="13.5703125" style="141" customWidth="1"/>
    <col min="6211" max="6211" width="19.28515625" style="141" customWidth="1"/>
    <col min="6212" max="6212" width="13" style="141" customWidth="1"/>
    <col min="6213" max="6213" width="9.140625" style="141"/>
    <col min="6214" max="6214" width="9.28515625" style="141" customWidth="1"/>
    <col min="6215" max="6215" width="13.28515625" style="141" customWidth="1"/>
    <col min="6216" max="6216" width="15.5703125" style="141" customWidth="1"/>
    <col min="6217" max="6217" width="9.28515625" style="141" customWidth="1"/>
    <col min="6218" max="6218" width="13.28515625" style="141" customWidth="1"/>
    <col min="6219" max="6219" width="15" style="141" customWidth="1"/>
    <col min="6220" max="6220" width="24.85546875" style="141" customWidth="1"/>
    <col min="6221" max="6387" width="9.140625" style="141"/>
    <col min="6388" max="6388" width="11.5703125" style="141" customWidth="1"/>
    <col min="6389" max="6389" width="16.7109375" style="141" customWidth="1"/>
    <col min="6390" max="6390" width="17.28515625" style="141" customWidth="1"/>
    <col min="6391" max="6392" width="9.140625" style="141"/>
    <col min="6393" max="6393" width="21" style="141" customWidth="1"/>
    <col min="6394" max="6394" width="12.85546875" style="141" customWidth="1"/>
    <col min="6395" max="6395" width="15.28515625" style="141" customWidth="1"/>
    <col min="6396" max="6396" width="12.7109375" style="141" customWidth="1"/>
    <col min="6397" max="6397" width="12" style="141" customWidth="1"/>
    <col min="6398" max="6398" width="13.5703125" style="141" customWidth="1"/>
    <col min="6399" max="6399" width="19.28515625" style="141" customWidth="1"/>
    <col min="6400" max="6400" width="20.42578125" style="141" customWidth="1"/>
    <col min="6401" max="6402" width="11.85546875" style="141" customWidth="1"/>
    <col min="6403" max="6403" width="11.5703125" style="141" customWidth="1"/>
    <col min="6404" max="6404" width="20.140625" style="141" customWidth="1"/>
    <col min="6405" max="6405" width="16.28515625" style="141" customWidth="1"/>
    <col min="6406" max="6406" width="12.85546875" style="141" customWidth="1"/>
    <col min="6407" max="6407" width="9.140625" style="141"/>
    <col min="6408" max="6408" width="11.7109375" style="141" customWidth="1"/>
    <col min="6409" max="6409" width="17.7109375" style="141" customWidth="1"/>
    <col min="6410" max="6410" width="9.140625" style="141"/>
    <col min="6411" max="6411" width="9" style="141" customWidth="1"/>
    <col min="6412" max="6412" width="11.42578125" style="141" customWidth="1"/>
    <col min="6413" max="6413" width="10.28515625" style="141" customWidth="1"/>
    <col min="6414" max="6414" width="9.140625" style="141"/>
    <col min="6415" max="6415" width="4.7109375" style="141" customWidth="1"/>
    <col min="6416" max="6416" width="12.5703125" style="141" customWidth="1"/>
    <col min="6417" max="6417" width="10.140625" style="141" customWidth="1"/>
    <col min="6418" max="6420" width="9.140625" style="141"/>
    <col min="6421" max="6421" width="10.85546875" style="141" customWidth="1"/>
    <col min="6422" max="6422" width="14.85546875" style="141" customWidth="1"/>
    <col min="6423" max="6423" width="9.140625" style="141"/>
    <col min="6424" max="6424" width="13.28515625" style="141" customWidth="1"/>
    <col min="6425" max="6431" width="11.85546875" style="141" customWidth="1"/>
    <col min="6432" max="6432" width="9.140625" style="141"/>
    <col min="6433" max="6433" width="16.7109375" style="141" customWidth="1"/>
    <col min="6434" max="6434" width="10" style="141" customWidth="1"/>
    <col min="6435" max="6435" width="23.85546875" style="141" customWidth="1"/>
    <col min="6436" max="6436" width="16.5703125" style="141" customWidth="1"/>
    <col min="6437" max="6437" width="14.85546875" style="141" customWidth="1"/>
    <col min="6438" max="6438" width="15.140625" style="141" customWidth="1"/>
    <col min="6439" max="6439" width="11" style="141" customWidth="1"/>
    <col min="6440" max="6440" width="11.5703125" style="141" customWidth="1"/>
    <col min="6441" max="6441" width="13.28515625" style="141" customWidth="1"/>
    <col min="6442" max="6443" width="20.140625" style="141" customWidth="1"/>
    <col min="6444" max="6446" width="13.42578125" style="141" customWidth="1"/>
    <col min="6447" max="6447" width="22.42578125" style="141" customWidth="1"/>
    <col min="6448" max="6448" width="21.28515625" style="141" customWidth="1"/>
    <col min="6449" max="6449" width="12" style="141" customWidth="1"/>
    <col min="6450" max="6450" width="13.5703125" style="141" customWidth="1"/>
    <col min="6451" max="6451" width="17.42578125" style="141" customWidth="1"/>
    <col min="6452" max="6452" width="14" style="141" customWidth="1"/>
    <col min="6453" max="6453" width="13" style="141" customWidth="1"/>
    <col min="6454" max="6454" width="14.85546875" style="141" customWidth="1"/>
    <col min="6455" max="6455" width="13.42578125" style="141" customWidth="1"/>
    <col min="6456" max="6456" width="14.42578125" style="141" customWidth="1"/>
    <col min="6457" max="6457" width="16.28515625" style="141" customWidth="1"/>
    <col min="6458" max="6458" width="16.140625" style="141" customWidth="1"/>
    <col min="6459" max="6459" width="15.85546875" style="141" customWidth="1"/>
    <col min="6460" max="6460" width="17.28515625" style="141" customWidth="1"/>
    <col min="6461" max="6461" width="15" style="141" customWidth="1"/>
    <col min="6462" max="6462" width="13.42578125" style="141" customWidth="1"/>
    <col min="6463" max="6463" width="24.5703125" style="141" customWidth="1"/>
    <col min="6464" max="6464" width="19.140625" style="141" customWidth="1"/>
    <col min="6465" max="6465" width="9.140625" style="141"/>
    <col min="6466" max="6466" width="13.5703125" style="141" customWidth="1"/>
    <col min="6467" max="6467" width="19.28515625" style="141" customWidth="1"/>
    <col min="6468" max="6468" width="13" style="141" customWidth="1"/>
    <col min="6469" max="6469" width="9.140625" style="141"/>
    <col min="6470" max="6470" width="9.28515625" style="141" customWidth="1"/>
    <col min="6471" max="6471" width="13.28515625" style="141" customWidth="1"/>
    <col min="6472" max="6472" width="15.5703125" style="141" customWidth="1"/>
    <col min="6473" max="6473" width="9.28515625" style="141" customWidth="1"/>
    <col min="6474" max="6474" width="13.28515625" style="141" customWidth="1"/>
    <col min="6475" max="6475" width="15" style="141" customWidth="1"/>
    <col min="6476" max="6476" width="24.85546875" style="141" customWidth="1"/>
    <col min="6477" max="6643" width="9.140625" style="141"/>
    <col min="6644" max="6644" width="11.5703125" style="141" customWidth="1"/>
    <col min="6645" max="6645" width="16.7109375" style="141" customWidth="1"/>
    <col min="6646" max="6646" width="17.28515625" style="141" customWidth="1"/>
    <col min="6647" max="6648" width="9.140625" style="141"/>
    <col min="6649" max="6649" width="21" style="141" customWidth="1"/>
    <col min="6650" max="6650" width="12.85546875" style="141" customWidth="1"/>
    <col min="6651" max="6651" width="15.28515625" style="141" customWidth="1"/>
    <col min="6652" max="6652" width="12.7109375" style="141" customWidth="1"/>
    <col min="6653" max="6653" width="12" style="141" customWidth="1"/>
    <col min="6654" max="6654" width="13.5703125" style="141" customWidth="1"/>
    <col min="6655" max="6655" width="19.28515625" style="141" customWidth="1"/>
    <col min="6656" max="6656" width="20.42578125" style="141" customWidth="1"/>
    <col min="6657" max="6658" width="11.85546875" style="141" customWidth="1"/>
    <col min="6659" max="6659" width="11.5703125" style="141" customWidth="1"/>
    <col min="6660" max="6660" width="20.140625" style="141" customWidth="1"/>
    <col min="6661" max="6661" width="16.28515625" style="141" customWidth="1"/>
    <col min="6662" max="6662" width="12.85546875" style="141" customWidth="1"/>
    <col min="6663" max="6663" width="9.140625" style="141"/>
    <col min="6664" max="6664" width="11.7109375" style="141" customWidth="1"/>
    <col min="6665" max="6665" width="17.7109375" style="141" customWidth="1"/>
    <col min="6666" max="6666" width="9.140625" style="141"/>
    <col min="6667" max="6667" width="9" style="141" customWidth="1"/>
    <col min="6668" max="6668" width="11.42578125" style="141" customWidth="1"/>
    <col min="6669" max="6669" width="10.28515625" style="141" customWidth="1"/>
    <col min="6670" max="6670" width="9.140625" style="141"/>
    <col min="6671" max="6671" width="4.7109375" style="141" customWidth="1"/>
    <col min="6672" max="6672" width="12.5703125" style="141" customWidth="1"/>
    <col min="6673" max="6673" width="10.140625" style="141" customWidth="1"/>
    <col min="6674" max="6676" width="9.140625" style="141"/>
    <col min="6677" max="6677" width="10.85546875" style="141" customWidth="1"/>
    <col min="6678" max="6678" width="14.85546875" style="141" customWidth="1"/>
    <col min="6679" max="6679" width="9.140625" style="141"/>
    <col min="6680" max="6680" width="13.28515625" style="141" customWidth="1"/>
    <col min="6681" max="6687" width="11.85546875" style="141" customWidth="1"/>
    <col min="6688" max="6688" width="9.140625" style="141"/>
    <col min="6689" max="6689" width="16.7109375" style="141" customWidth="1"/>
    <col min="6690" max="6690" width="10" style="141" customWidth="1"/>
    <col min="6691" max="6691" width="23.85546875" style="141" customWidth="1"/>
    <col min="6692" max="6692" width="16.5703125" style="141" customWidth="1"/>
    <col min="6693" max="6693" width="14.85546875" style="141" customWidth="1"/>
    <col min="6694" max="6694" width="15.140625" style="141" customWidth="1"/>
    <col min="6695" max="6695" width="11" style="141" customWidth="1"/>
    <col min="6696" max="6696" width="11.5703125" style="141" customWidth="1"/>
    <col min="6697" max="6697" width="13.28515625" style="141" customWidth="1"/>
    <col min="6698" max="6699" width="20.140625" style="141" customWidth="1"/>
    <col min="6700" max="6702" width="13.42578125" style="141" customWidth="1"/>
    <col min="6703" max="6703" width="22.42578125" style="141" customWidth="1"/>
    <col min="6704" max="6704" width="21.28515625" style="141" customWidth="1"/>
    <col min="6705" max="6705" width="12" style="141" customWidth="1"/>
    <col min="6706" max="6706" width="13.5703125" style="141" customWidth="1"/>
    <col min="6707" max="6707" width="17.42578125" style="141" customWidth="1"/>
    <col min="6708" max="6708" width="14" style="141" customWidth="1"/>
    <col min="6709" max="6709" width="13" style="141" customWidth="1"/>
    <col min="6710" max="6710" width="14.85546875" style="141" customWidth="1"/>
    <col min="6711" max="6711" width="13.42578125" style="141" customWidth="1"/>
    <col min="6712" max="6712" width="14.42578125" style="141" customWidth="1"/>
    <col min="6713" max="6713" width="16.28515625" style="141" customWidth="1"/>
    <col min="6714" max="6714" width="16.140625" style="141" customWidth="1"/>
    <col min="6715" max="6715" width="15.85546875" style="141" customWidth="1"/>
    <col min="6716" max="6716" width="17.28515625" style="141" customWidth="1"/>
    <col min="6717" max="6717" width="15" style="141" customWidth="1"/>
    <col min="6718" max="6718" width="13.42578125" style="141" customWidth="1"/>
    <col min="6719" max="6719" width="24.5703125" style="141" customWidth="1"/>
    <col min="6720" max="6720" width="19.140625" style="141" customWidth="1"/>
    <col min="6721" max="6721" width="9.140625" style="141"/>
    <col min="6722" max="6722" width="13.5703125" style="141" customWidth="1"/>
    <col min="6723" max="6723" width="19.28515625" style="141" customWidth="1"/>
    <col min="6724" max="6724" width="13" style="141" customWidth="1"/>
    <col min="6725" max="6725" width="9.140625" style="141"/>
    <col min="6726" max="6726" width="9.28515625" style="141" customWidth="1"/>
    <col min="6727" max="6727" width="13.28515625" style="141" customWidth="1"/>
    <col min="6728" max="6728" width="15.5703125" style="141" customWidth="1"/>
    <col min="6729" max="6729" width="9.28515625" style="141" customWidth="1"/>
    <col min="6730" max="6730" width="13.28515625" style="141" customWidth="1"/>
    <col min="6731" max="6731" width="15" style="141" customWidth="1"/>
    <col min="6732" max="6732" width="24.85546875" style="141" customWidth="1"/>
    <col min="6733" max="6899" width="9.140625" style="141"/>
    <col min="6900" max="6900" width="11.5703125" style="141" customWidth="1"/>
    <col min="6901" max="6901" width="16.7109375" style="141" customWidth="1"/>
    <col min="6902" max="6902" width="17.28515625" style="141" customWidth="1"/>
    <col min="6903" max="6904" width="9.140625" style="141"/>
    <col min="6905" max="6905" width="21" style="141" customWidth="1"/>
    <col min="6906" max="6906" width="12.85546875" style="141" customWidth="1"/>
    <col min="6907" max="6907" width="15.28515625" style="141" customWidth="1"/>
    <col min="6908" max="6908" width="12.7109375" style="141" customWidth="1"/>
    <col min="6909" max="6909" width="12" style="141" customWidth="1"/>
    <col min="6910" max="6910" width="13.5703125" style="141" customWidth="1"/>
    <col min="6911" max="6911" width="19.28515625" style="141" customWidth="1"/>
    <col min="6912" max="6912" width="20.42578125" style="141" customWidth="1"/>
    <col min="6913" max="6914" width="11.85546875" style="141" customWidth="1"/>
    <col min="6915" max="6915" width="11.5703125" style="141" customWidth="1"/>
    <col min="6916" max="6916" width="20.140625" style="141" customWidth="1"/>
    <col min="6917" max="6917" width="16.28515625" style="141" customWidth="1"/>
    <col min="6918" max="6918" width="12.85546875" style="141" customWidth="1"/>
    <col min="6919" max="6919" width="9.140625" style="141"/>
    <col min="6920" max="6920" width="11.7109375" style="141" customWidth="1"/>
    <col min="6921" max="6921" width="17.7109375" style="141" customWidth="1"/>
    <col min="6922" max="6922" width="9.140625" style="141"/>
    <col min="6923" max="6923" width="9" style="141" customWidth="1"/>
    <col min="6924" max="6924" width="11.42578125" style="141" customWidth="1"/>
    <col min="6925" max="6925" width="10.28515625" style="141" customWidth="1"/>
    <col min="6926" max="6926" width="9.140625" style="141"/>
    <col min="6927" max="6927" width="4.7109375" style="141" customWidth="1"/>
    <col min="6928" max="6928" width="12.5703125" style="141" customWidth="1"/>
    <col min="6929" max="6929" width="10.140625" style="141" customWidth="1"/>
    <col min="6930" max="6932" width="9.140625" style="141"/>
    <col min="6933" max="6933" width="10.85546875" style="141" customWidth="1"/>
    <col min="6934" max="6934" width="14.85546875" style="141" customWidth="1"/>
    <col min="6935" max="6935" width="9.140625" style="141"/>
    <col min="6936" max="6936" width="13.28515625" style="141" customWidth="1"/>
    <col min="6937" max="6943" width="11.85546875" style="141" customWidth="1"/>
    <col min="6944" max="6944" width="9.140625" style="141"/>
    <col min="6945" max="6945" width="16.7109375" style="141" customWidth="1"/>
    <col min="6946" max="6946" width="10" style="141" customWidth="1"/>
    <col min="6947" max="6947" width="23.85546875" style="141" customWidth="1"/>
    <col min="6948" max="6948" width="16.5703125" style="141" customWidth="1"/>
    <col min="6949" max="6949" width="14.85546875" style="141" customWidth="1"/>
    <col min="6950" max="6950" width="15.140625" style="141" customWidth="1"/>
    <col min="6951" max="6951" width="11" style="141" customWidth="1"/>
    <col min="6952" max="6952" width="11.5703125" style="141" customWidth="1"/>
    <col min="6953" max="6953" width="13.28515625" style="141" customWidth="1"/>
    <col min="6954" max="6955" width="20.140625" style="141" customWidth="1"/>
    <col min="6956" max="6958" width="13.42578125" style="141" customWidth="1"/>
    <col min="6959" max="6959" width="22.42578125" style="141" customWidth="1"/>
    <col min="6960" max="6960" width="21.28515625" style="141" customWidth="1"/>
    <col min="6961" max="6961" width="12" style="141" customWidth="1"/>
    <col min="6962" max="6962" width="13.5703125" style="141" customWidth="1"/>
    <col min="6963" max="6963" width="17.42578125" style="141" customWidth="1"/>
    <col min="6964" max="6964" width="14" style="141" customWidth="1"/>
    <col min="6965" max="6965" width="13" style="141" customWidth="1"/>
    <col min="6966" max="6966" width="14.85546875" style="141" customWidth="1"/>
    <col min="6967" max="6967" width="13.42578125" style="141" customWidth="1"/>
    <col min="6968" max="6968" width="14.42578125" style="141" customWidth="1"/>
    <col min="6969" max="6969" width="16.28515625" style="141" customWidth="1"/>
    <col min="6970" max="6970" width="16.140625" style="141" customWidth="1"/>
    <col min="6971" max="6971" width="15.85546875" style="141" customWidth="1"/>
    <col min="6972" max="6972" width="17.28515625" style="141" customWidth="1"/>
    <col min="6973" max="6973" width="15" style="141" customWidth="1"/>
    <col min="6974" max="6974" width="13.42578125" style="141" customWidth="1"/>
    <col min="6975" max="6975" width="24.5703125" style="141" customWidth="1"/>
    <col min="6976" max="6976" width="19.140625" style="141" customWidth="1"/>
    <col min="6977" max="6977" width="9.140625" style="141"/>
    <col min="6978" max="6978" width="13.5703125" style="141" customWidth="1"/>
    <col min="6979" max="6979" width="19.28515625" style="141" customWidth="1"/>
    <col min="6980" max="6980" width="13" style="141" customWidth="1"/>
    <col min="6981" max="6981" width="9.140625" style="141"/>
    <col min="6982" max="6982" width="9.28515625" style="141" customWidth="1"/>
    <col min="6983" max="6983" width="13.28515625" style="141" customWidth="1"/>
    <col min="6984" max="6984" width="15.5703125" style="141" customWidth="1"/>
    <col min="6985" max="6985" width="9.28515625" style="141" customWidth="1"/>
    <col min="6986" max="6986" width="13.28515625" style="141" customWidth="1"/>
    <col min="6987" max="6987" width="15" style="141" customWidth="1"/>
    <col min="6988" max="6988" width="24.85546875" style="141" customWidth="1"/>
    <col min="6989" max="7155" width="9.140625" style="141"/>
    <col min="7156" max="7156" width="11.5703125" style="141" customWidth="1"/>
    <col min="7157" max="7157" width="16.7109375" style="141" customWidth="1"/>
    <col min="7158" max="7158" width="17.28515625" style="141" customWidth="1"/>
    <col min="7159" max="7160" width="9.140625" style="141"/>
    <col min="7161" max="7161" width="21" style="141" customWidth="1"/>
    <col min="7162" max="7162" width="12.85546875" style="141" customWidth="1"/>
    <col min="7163" max="7163" width="15.28515625" style="141" customWidth="1"/>
    <col min="7164" max="7164" width="12.7109375" style="141" customWidth="1"/>
    <col min="7165" max="7165" width="12" style="141" customWidth="1"/>
    <col min="7166" max="7166" width="13.5703125" style="141" customWidth="1"/>
    <col min="7167" max="7167" width="19.28515625" style="141" customWidth="1"/>
    <col min="7168" max="7168" width="20.42578125" style="141" customWidth="1"/>
    <col min="7169" max="7170" width="11.85546875" style="141" customWidth="1"/>
    <col min="7171" max="7171" width="11.5703125" style="141" customWidth="1"/>
    <col min="7172" max="7172" width="20.140625" style="141" customWidth="1"/>
    <col min="7173" max="7173" width="16.28515625" style="141" customWidth="1"/>
    <col min="7174" max="7174" width="12.85546875" style="141" customWidth="1"/>
    <col min="7175" max="7175" width="9.140625" style="141"/>
    <col min="7176" max="7176" width="11.7109375" style="141" customWidth="1"/>
    <col min="7177" max="7177" width="17.7109375" style="141" customWidth="1"/>
    <col min="7178" max="7178" width="9.140625" style="141"/>
    <col min="7179" max="7179" width="9" style="141" customWidth="1"/>
    <col min="7180" max="7180" width="11.42578125" style="141" customWidth="1"/>
    <col min="7181" max="7181" width="10.28515625" style="141" customWidth="1"/>
    <col min="7182" max="7182" width="9.140625" style="141"/>
    <col min="7183" max="7183" width="4.7109375" style="141" customWidth="1"/>
    <col min="7184" max="7184" width="12.5703125" style="141" customWidth="1"/>
    <col min="7185" max="7185" width="10.140625" style="141" customWidth="1"/>
    <col min="7186" max="7188" width="9.140625" style="141"/>
    <col min="7189" max="7189" width="10.85546875" style="141" customWidth="1"/>
    <col min="7190" max="7190" width="14.85546875" style="141" customWidth="1"/>
    <col min="7191" max="7191" width="9.140625" style="141"/>
    <col min="7192" max="7192" width="13.28515625" style="141" customWidth="1"/>
    <col min="7193" max="7199" width="11.85546875" style="141" customWidth="1"/>
    <col min="7200" max="7200" width="9.140625" style="141"/>
    <col min="7201" max="7201" width="16.7109375" style="141" customWidth="1"/>
    <col min="7202" max="7202" width="10" style="141" customWidth="1"/>
    <col min="7203" max="7203" width="23.85546875" style="141" customWidth="1"/>
    <col min="7204" max="7204" width="16.5703125" style="141" customWidth="1"/>
    <col min="7205" max="7205" width="14.85546875" style="141" customWidth="1"/>
    <col min="7206" max="7206" width="15.140625" style="141" customWidth="1"/>
    <col min="7207" max="7207" width="11" style="141" customWidth="1"/>
    <col min="7208" max="7208" width="11.5703125" style="141" customWidth="1"/>
    <col min="7209" max="7209" width="13.28515625" style="141" customWidth="1"/>
    <col min="7210" max="7211" width="20.140625" style="141" customWidth="1"/>
    <col min="7212" max="7214" width="13.42578125" style="141" customWidth="1"/>
    <col min="7215" max="7215" width="22.42578125" style="141" customWidth="1"/>
    <col min="7216" max="7216" width="21.28515625" style="141" customWidth="1"/>
    <col min="7217" max="7217" width="12" style="141" customWidth="1"/>
    <col min="7218" max="7218" width="13.5703125" style="141" customWidth="1"/>
    <col min="7219" max="7219" width="17.42578125" style="141" customWidth="1"/>
    <col min="7220" max="7220" width="14" style="141" customWidth="1"/>
    <col min="7221" max="7221" width="13" style="141" customWidth="1"/>
    <col min="7222" max="7222" width="14.85546875" style="141" customWidth="1"/>
    <col min="7223" max="7223" width="13.42578125" style="141" customWidth="1"/>
    <col min="7224" max="7224" width="14.42578125" style="141" customWidth="1"/>
    <col min="7225" max="7225" width="16.28515625" style="141" customWidth="1"/>
    <col min="7226" max="7226" width="16.140625" style="141" customWidth="1"/>
    <col min="7227" max="7227" width="15.85546875" style="141" customWidth="1"/>
    <col min="7228" max="7228" width="17.28515625" style="141" customWidth="1"/>
    <col min="7229" max="7229" width="15" style="141" customWidth="1"/>
    <col min="7230" max="7230" width="13.42578125" style="141" customWidth="1"/>
    <col min="7231" max="7231" width="24.5703125" style="141" customWidth="1"/>
    <col min="7232" max="7232" width="19.140625" style="141" customWidth="1"/>
    <col min="7233" max="7233" width="9.140625" style="141"/>
    <col min="7234" max="7234" width="13.5703125" style="141" customWidth="1"/>
    <col min="7235" max="7235" width="19.28515625" style="141" customWidth="1"/>
    <col min="7236" max="7236" width="13" style="141" customWidth="1"/>
    <col min="7237" max="7237" width="9.140625" style="141"/>
    <col min="7238" max="7238" width="9.28515625" style="141" customWidth="1"/>
    <col min="7239" max="7239" width="13.28515625" style="141" customWidth="1"/>
    <col min="7240" max="7240" width="15.5703125" style="141" customWidth="1"/>
    <col min="7241" max="7241" width="9.28515625" style="141" customWidth="1"/>
    <col min="7242" max="7242" width="13.28515625" style="141" customWidth="1"/>
    <col min="7243" max="7243" width="15" style="141" customWidth="1"/>
    <col min="7244" max="7244" width="24.85546875" style="141" customWidth="1"/>
    <col min="7245" max="7411" width="9.140625" style="141"/>
    <col min="7412" max="7412" width="11.5703125" style="141" customWidth="1"/>
    <col min="7413" max="7413" width="16.7109375" style="141" customWidth="1"/>
    <col min="7414" max="7414" width="17.28515625" style="141" customWidth="1"/>
    <col min="7415" max="7416" width="9.140625" style="141"/>
    <col min="7417" max="7417" width="21" style="141" customWidth="1"/>
    <col min="7418" max="7418" width="12.85546875" style="141" customWidth="1"/>
    <col min="7419" max="7419" width="15.28515625" style="141" customWidth="1"/>
    <col min="7420" max="7420" width="12.7109375" style="141" customWidth="1"/>
    <col min="7421" max="7421" width="12" style="141" customWidth="1"/>
    <col min="7422" max="7422" width="13.5703125" style="141" customWidth="1"/>
    <col min="7423" max="7423" width="19.28515625" style="141" customWidth="1"/>
    <col min="7424" max="7424" width="20.42578125" style="141" customWidth="1"/>
    <col min="7425" max="7426" width="11.85546875" style="141" customWidth="1"/>
    <col min="7427" max="7427" width="11.5703125" style="141" customWidth="1"/>
    <col min="7428" max="7428" width="20.140625" style="141" customWidth="1"/>
    <col min="7429" max="7429" width="16.28515625" style="141" customWidth="1"/>
    <col min="7430" max="7430" width="12.85546875" style="141" customWidth="1"/>
    <col min="7431" max="7431" width="9.140625" style="141"/>
    <col min="7432" max="7432" width="11.7109375" style="141" customWidth="1"/>
    <col min="7433" max="7433" width="17.7109375" style="141" customWidth="1"/>
    <col min="7434" max="7434" width="9.140625" style="141"/>
    <col min="7435" max="7435" width="9" style="141" customWidth="1"/>
    <col min="7436" max="7436" width="11.42578125" style="141" customWidth="1"/>
    <col min="7437" max="7437" width="10.28515625" style="141" customWidth="1"/>
    <col min="7438" max="7438" width="9.140625" style="141"/>
    <col min="7439" max="7439" width="4.7109375" style="141" customWidth="1"/>
    <col min="7440" max="7440" width="12.5703125" style="141" customWidth="1"/>
    <col min="7441" max="7441" width="10.140625" style="141" customWidth="1"/>
    <col min="7442" max="7444" width="9.140625" style="141"/>
    <col min="7445" max="7445" width="10.85546875" style="141" customWidth="1"/>
    <col min="7446" max="7446" width="14.85546875" style="141" customWidth="1"/>
    <col min="7447" max="7447" width="9.140625" style="141"/>
    <col min="7448" max="7448" width="13.28515625" style="141" customWidth="1"/>
    <col min="7449" max="7455" width="11.85546875" style="141" customWidth="1"/>
    <col min="7456" max="7456" width="9.140625" style="141"/>
    <col min="7457" max="7457" width="16.7109375" style="141" customWidth="1"/>
    <col min="7458" max="7458" width="10" style="141" customWidth="1"/>
    <col min="7459" max="7459" width="23.85546875" style="141" customWidth="1"/>
    <col min="7460" max="7460" width="16.5703125" style="141" customWidth="1"/>
    <col min="7461" max="7461" width="14.85546875" style="141" customWidth="1"/>
    <col min="7462" max="7462" width="15.140625" style="141" customWidth="1"/>
    <col min="7463" max="7463" width="11" style="141" customWidth="1"/>
    <col min="7464" max="7464" width="11.5703125" style="141" customWidth="1"/>
    <col min="7465" max="7465" width="13.28515625" style="141" customWidth="1"/>
    <col min="7466" max="7467" width="20.140625" style="141" customWidth="1"/>
    <col min="7468" max="7470" width="13.42578125" style="141" customWidth="1"/>
    <col min="7471" max="7471" width="22.42578125" style="141" customWidth="1"/>
    <col min="7472" max="7472" width="21.28515625" style="141" customWidth="1"/>
    <col min="7473" max="7473" width="12" style="141" customWidth="1"/>
    <col min="7474" max="7474" width="13.5703125" style="141" customWidth="1"/>
    <col min="7475" max="7475" width="17.42578125" style="141" customWidth="1"/>
    <col min="7476" max="7476" width="14" style="141" customWidth="1"/>
    <col min="7477" max="7477" width="13" style="141" customWidth="1"/>
    <col min="7478" max="7478" width="14.85546875" style="141" customWidth="1"/>
    <col min="7479" max="7479" width="13.42578125" style="141" customWidth="1"/>
    <col min="7480" max="7480" width="14.42578125" style="141" customWidth="1"/>
    <col min="7481" max="7481" width="16.28515625" style="141" customWidth="1"/>
    <col min="7482" max="7482" width="16.140625" style="141" customWidth="1"/>
    <col min="7483" max="7483" width="15.85546875" style="141" customWidth="1"/>
    <col min="7484" max="7484" width="17.28515625" style="141" customWidth="1"/>
    <col min="7485" max="7485" width="15" style="141" customWidth="1"/>
    <col min="7486" max="7486" width="13.42578125" style="141" customWidth="1"/>
    <col min="7487" max="7487" width="24.5703125" style="141" customWidth="1"/>
    <col min="7488" max="7488" width="19.140625" style="141" customWidth="1"/>
    <col min="7489" max="7489" width="9.140625" style="141"/>
    <col min="7490" max="7490" width="13.5703125" style="141" customWidth="1"/>
    <col min="7491" max="7491" width="19.28515625" style="141" customWidth="1"/>
    <col min="7492" max="7492" width="13" style="141" customWidth="1"/>
    <col min="7493" max="7493" width="9.140625" style="141"/>
    <col min="7494" max="7494" width="9.28515625" style="141" customWidth="1"/>
    <col min="7495" max="7495" width="13.28515625" style="141" customWidth="1"/>
    <col min="7496" max="7496" width="15.5703125" style="141" customWidth="1"/>
    <col min="7497" max="7497" width="9.28515625" style="141" customWidth="1"/>
    <col min="7498" max="7498" width="13.28515625" style="141" customWidth="1"/>
    <col min="7499" max="7499" width="15" style="141" customWidth="1"/>
    <col min="7500" max="7500" width="24.85546875" style="141" customWidth="1"/>
    <col min="7501" max="7667" width="9.140625" style="141"/>
    <col min="7668" max="7668" width="11.5703125" style="141" customWidth="1"/>
    <col min="7669" max="7669" width="16.7109375" style="141" customWidth="1"/>
    <col min="7670" max="7670" width="17.28515625" style="141" customWidth="1"/>
    <col min="7671" max="7672" width="9.140625" style="141"/>
    <col min="7673" max="7673" width="21" style="141" customWidth="1"/>
    <col min="7674" max="7674" width="12.85546875" style="141" customWidth="1"/>
    <col min="7675" max="7675" width="15.28515625" style="141" customWidth="1"/>
    <col min="7676" max="7676" width="12.7109375" style="141" customWidth="1"/>
    <col min="7677" max="7677" width="12" style="141" customWidth="1"/>
    <col min="7678" max="7678" width="13.5703125" style="141" customWidth="1"/>
    <col min="7679" max="7679" width="19.28515625" style="141" customWidth="1"/>
    <col min="7680" max="7680" width="20.42578125" style="141" customWidth="1"/>
    <col min="7681" max="7682" width="11.85546875" style="141" customWidth="1"/>
    <col min="7683" max="7683" width="11.5703125" style="141" customWidth="1"/>
    <col min="7684" max="7684" width="20.140625" style="141" customWidth="1"/>
    <col min="7685" max="7685" width="16.28515625" style="141" customWidth="1"/>
    <col min="7686" max="7686" width="12.85546875" style="141" customWidth="1"/>
    <col min="7687" max="7687" width="9.140625" style="141"/>
    <col min="7688" max="7688" width="11.7109375" style="141" customWidth="1"/>
    <col min="7689" max="7689" width="17.7109375" style="141" customWidth="1"/>
    <col min="7690" max="7690" width="9.140625" style="141"/>
    <col min="7691" max="7691" width="9" style="141" customWidth="1"/>
    <col min="7692" max="7692" width="11.42578125" style="141" customWidth="1"/>
    <col min="7693" max="7693" width="10.28515625" style="141" customWidth="1"/>
    <col min="7694" max="7694" width="9.140625" style="141"/>
    <col min="7695" max="7695" width="4.7109375" style="141" customWidth="1"/>
    <col min="7696" max="7696" width="12.5703125" style="141" customWidth="1"/>
    <col min="7697" max="7697" width="10.140625" style="141" customWidth="1"/>
    <col min="7698" max="7700" width="9.140625" style="141"/>
    <col min="7701" max="7701" width="10.85546875" style="141" customWidth="1"/>
    <col min="7702" max="7702" width="14.85546875" style="141" customWidth="1"/>
    <col min="7703" max="7703" width="9.140625" style="141"/>
    <col min="7704" max="7704" width="13.28515625" style="141" customWidth="1"/>
    <col min="7705" max="7711" width="11.85546875" style="141" customWidth="1"/>
    <col min="7712" max="7712" width="9.140625" style="141"/>
    <col min="7713" max="7713" width="16.7109375" style="141" customWidth="1"/>
    <col min="7714" max="7714" width="10" style="141" customWidth="1"/>
    <col min="7715" max="7715" width="23.85546875" style="141" customWidth="1"/>
    <col min="7716" max="7716" width="16.5703125" style="141" customWidth="1"/>
    <col min="7717" max="7717" width="14.85546875" style="141" customWidth="1"/>
    <col min="7718" max="7718" width="15.140625" style="141" customWidth="1"/>
    <col min="7719" max="7719" width="11" style="141" customWidth="1"/>
    <col min="7720" max="7720" width="11.5703125" style="141" customWidth="1"/>
    <col min="7721" max="7721" width="13.28515625" style="141" customWidth="1"/>
    <col min="7722" max="7723" width="20.140625" style="141" customWidth="1"/>
    <col min="7724" max="7726" width="13.42578125" style="141" customWidth="1"/>
    <col min="7727" max="7727" width="22.42578125" style="141" customWidth="1"/>
    <col min="7728" max="7728" width="21.28515625" style="141" customWidth="1"/>
    <col min="7729" max="7729" width="12" style="141" customWidth="1"/>
    <col min="7730" max="7730" width="13.5703125" style="141" customWidth="1"/>
    <col min="7731" max="7731" width="17.42578125" style="141" customWidth="1"/>
    <col min="7732" max="7732" width="14" style="141" customWidth="1"/>
    <col min="7733" max="7733" width="13" style="141" customWidth="1"/>
    <col min="7734" max="7734" width="14.85546875" style="141" customWidth="1"/>
    <col min="7735" max="7735" width="13.42578125" style="141" customWidth="1"/>
    <col min="7736" max="7736" width="14.42578125" style="141" customWidth="1"/>
    <col min="7737" max="7737" width="16.28515625" style="141" customWidth="1"/>
    <col min="7738" max="7738" width="16.140625" style="141" customWidth="1"/>
    <col min="7739" max="7739" width="15.85546875" style="141" customWidth="1"/>
    <col min="7740" max="7740" width="17.28515625" style="141" customWidth="1"/>
    <col min="7741" max="7741" width="15" style="141" customWidth="1"/>
    <col min="7742" max="7742" width="13.42578125" style="141" customWidth="1"/>
    <col min="7743" max="7743" width="24.5703125" style="141" customWidth="1"/>
    <col min="7744" max="7744" width="19.140625" style="141" customWidth="1"/>
    <col min="7745" max="7745" width="9.140625" style="141"/>
    <col min="7746" max="7746" width="13.5703125" style="141" customWidth="1"/>
    <col min="7747" max="7747" width="19.28515625" style="141" customWidth="1"/>
    <col min="7748" max="7748" width="13" style="141" customWidth="1"/>
    <col min="7749" max="7749" width="9.140625" style="141"/>
    <col min="7750" max="7750" width="9.28515625" style="141" customWidth="1"/>
    <col min="7751" max="7751" width="13.28515625" style="141" customWidth="1"/>
    <col min="7752" max="7752" width="15.5703125" style="141" customWidth="1"/>
    <col min="7753" max="7753" width="9.28515625" style="141" customWidth="1"/>
    <col min="7754" max="7754" width="13.28515625" style="141" customWidth="1"/>
    <col min="7755" max="7755" width="15" style="141" customWidth="1"/>
    <col min="7756" max="7756" width="24.85546875" style="141" customWidth="1"/>
    <col min="7757" max="7923" width="9.140625" style="141"/>
    <col min="7924" max="7924" width="11.5703125" style="141" customWidth="1"/>
    <col min="7925" max="7925" width="16.7109375" style="141" customWidth="1"/>
    <col min="7926" max="7926" width="17.28515625" style="141" customWidth="1"/>
    <col min="7927" max="7928" width="9.140625" style="141"/>
    <col min="7929" max="7929" width="21" style="141" customWidth="1"/>
    <col min="7930" max="7930" width="12.85546875" style="141" customWidth="1"/>
    <col min="7931" max="7931" width="15.28515625" style="141" customWidth="1"/>
    <col min="7932" max="7932" width="12.7109375" style="141" customWidth="1"/>
    <col min="7933" max="7933" width="12" style="141" customWidth="1"/>
    <col min="7934" max="7934" width="13.5703125" style="141" customWidth="1"/>
    <col min="7935" max="7935" width="19.28515625" style="141" customWidth="1"/>
    <col min="7936" max="7936" width="20.42578125" style="141" customWidth="1"/>
    <col min="7937" max="7938" width="11.85546875" style="141" customWidth="1"/>
    <col min="7939" max="7939" width="11.5703125" style="141" customWidth="1"/>
    <col min="7940" max="7940" width="20.140625" style="141" customWidth="1"/>
    <col min="7941" max="7941" width="16.28515625" style="141" customWidth="1"/>
    <col min="7942" max="7942" width="12.85546875" style="141" customWidth="1"/>
    <col min="7943" max="7943" width="9.140625" style="141"/>
    <col min="7944" max="7944" width="11.7109375" style="141" customWidth="1"/>
    <col min="7945" max="7945" width="17.7109375" style="141" customWidth="1"/>
    <col min="7946" max="7946" width="9.140625" style="141"/>
    <col min="7947" max="7947" width="9" style="141" customWidth="1"/>
    <col min="7948" max="7948" width="11.42578125" style="141" customWidth="1"/>
    <col min="7949" max="7949" width="10.28515625" style="141" customWidth="1"/>
    <col min="7950" max="7950" width="9.140625" style="141"/>
    <col min="7951" max="7951" width="4.7109375" style="141" customWidth="1"/>
    <col min="7952" max="7952" width="12.5703125" style="141" customWidth="1"/>
    <col min="7953" max="7953" width="10.140625" style="141" customWidth="1"/>
    <col min="7954" max="7956" width="9.140625" style="141"/>
    <col min="7957" max="7957" width="10.85546875" style="141" customWidth="1"/>
    <col min="7958" max="7958" width="14.85546875" style="141" customWidth="1"/>
    <col min="7959" max="7959" width="9.140625" style="141"/>
    <col min="7960" max="7960" width="13.28515625" style="141" customWidth="1"/>
    <col min="7961" max="7967" width="11.85546875" style="141" customWidth="1"/>
    <col min="7968" max="7968" width="9.140625" style="141"/>
    <col min="7969" max="7969" width="16.7109375" style="141" customWidth="1"/>
    <col min="7970" max="7970" width="10" style="141" customWidth="1"/>
    <col min="7971" max="7971" width="23.85546875" style="141" customWidth="1"/>
    <col min="7972" max="7972" width="16.5703125" style="141" customWidth="1"/>
    <col min="7973" max="7973" width="14.85546875" style="141" customWidth="1"/>
    <col min="7974" max="7974" width="15.140625" style="141" customWidth="1"/>
    <col min="7975" max="7975" width="11" style="141" customWidth="1"/>
    <col min="7976" max="7976" width="11.5703125" style="141" customWidth="1"/>
    <col min="7977" max="7977" width="13.28515625" style="141" customWidth="1"/>
    <col min="7978" max="7979" width="20.140625" style="141" customWidth="1"/>
    <col min="7980" max="7982" width="13.42578125" style="141" customWidth="1"/>
    <col min="7983" max="7983" width="22.42578125" style="141" customWidth="1"/>
    <col min="7984" max="7984" width="21.28515625" style="141" customWidth="1"/>
    <col min="7985" max="7985" width="12" style="141" customWidth="1"/>
    <col min="7986" max="7986" width="13.5703125" style="141" customWidth="1"/>
    <col min="7987" max="7987" width="17.42578125" style="141" customWidth="1"/>
    <col min="7988" max="7988" width="14" style="141" customWidth="1"/>
    <col min="7989" max="7989" width="13" style="141" customWidth="1"/>
    <col min="7990" max="7990" width="14.85546875" style="141" customWidth="1"/>
    <col min="7991" max="7991" width="13.42578125" style="141" customWidth="1"/>
    <col min="7992" max="7992" width="14.42578125" style="141" customWidth="1"/>
    <col min="7993" max="7993" width="16.28515625" style="141" customWidth="1"/>
    <col min="7994" max="7994" width="16.140625" style="141" customWidth="1"/>
    <col min="7995" max="7995" width="15.85546875" style="141" customWidth="1"/>
    <col min="7996" max="7996" width="17.28515625" style="141" customWidth="1"/>
    <col min="7997" max="7997" width="15" style="141" customWidth="1"/>
    <col min="7998" max="7998" width="13.42578125" style="141" customWidth="1"/>
    <col min="7999" max="7999" width="24.5703125" style="141" customWidth="1"/>
    <col min="8000" max="8000" width="19.140625" style="141" customWidth="1"/>
    <col min="8001" max="8001" width="9.140625" style="141"/>
    <col min="8002" max="8002" width="13.5703125" style="141" customWidth="1"/>
    <col min="8003" max="8003" width="19.28515625" style="141" customWidth="1"/>
    <col min="8004" max="8004" width="13" style="141" customWidth="1"/>
    <col min="8005" max="8005" width="9.140625" style="141"/>
    <col min="8006" max="8006" width="9.28515625" style="141" customWidth="1"/>
    <col min="8007" max="8007" width="13.28515625" style="141" customWidth="1"/>
    <col min="8008" max="8008" width="15.5703125" style="141" customWidth="1"/>
    <col min="8009" max="8009" width="9.28515625" style="141" customWidth="1"/>
    <col min="8010" max="8010" width="13.28515625" style="141" customWidth="1"/>
    <col min="8011" max="8011" width="15" style="141" customWidth="1"/>
    <col min="8012" max="8012" width="24.85546875" style="141" customWidth="1"/>
    <col min="8013" max="8179" width="9.140625" style="141"/>
    <col min="8180" max="8180" width="11.5703125" style="141" customWidth="1"/>
    <col min="8181" max="8181" width="16.7109375" style="141" customWidth="1"/>
    <col min="8182" max="8182" width="17.28515625" style="141" customWidth="1"/>
    <col min="8183" max="8184" width="9.140625" style="141"/>
    <col min="8185" max="8185" width="21" style="141" customWidth="1"/>
    <col min="8186" max="8186" width="12.85546875" style="141" customWidth="1"/>
    <col min="8187" max="8187" width="15.28515625" style="141" customWidth="1"/>
    <col min="8188" max="8188" width="12.7109375" style="141" customWidth="1"/>
    <col min="8189" max="8189" width="12" style="141" customWidth="1"/>
    <col min="8190" max="8190" width="13.5703125" style="141" customWidth="1"/>
    <col min="8191" max="8191" width="19.28515625" style="141" customWidth="1"/>
    <col min="8192" max="8192" width="20.42578125" style="141" customWidth="1"/>
    <col min="8193" max="8194" width="11.85546875" style="141" customWidth="1"/>
    <col min="8195" max="8195" width="11.5703125" style="141" customWidth="1"/>
    <col min="8196" max="8196" width="20.140625" style="141" customWidth="1"/>
    <col min="8197" max="8197" width="16.28515625" style="141" customWidth="1"/>
    <col min="8198" max="8198" width="12.85546875" style="141" customWidth="1"/>
    <col min="8199" max="8199" width="9.140625" style="141"/>
    <col min="8200" max="8200" width="11.7109375" style="141" customWidth="1"/>
    <col min="8201" max="8201" width="17.7109375" style="141" customWidth="1"/>
    <col min="8202" max="8202" width="9.140625" style="141"/>
    <col min="8203" max="8203" width="9" style="141" customWidth="1"/>
    <col min="8204" max="8204" width="11.42578125" style="141" customWidth="1"/>
    <col min="8205" max="8205" width="10.28515625" style="141" customWidth="1"/>
    <col min="8206" max="8206" width="9.140625" style="141"/>
    <col min="8207" max="8207" width="4.7109375" style="141" customWidth="1"/>
    <col min="8208" max="8208" width="12.5703125" style="141" customWidth="1"/>
    <col min="8209" max="8209" width="10.140625" style="141" customWidth="1"/>
    <col min="8210" max="8212" width="9.140625" style="141"/>
    <col min="8213" max="8213" width="10.85546875" style="141" customWidth="1"/>
    <col min="8214" max="8214" width="14.85546875" style="141" customWidth="1"/>
    <col min="8215" max="8215" width="9.140625" style="141"/>
    <col min="8216" max="8216" width="13.28515625" style="141" customWidth="1"/>
    <col min="8217" max="8223" width="11.85546875" style="141" customWidth="1"/>
    <col min="8224" max="8224" width="9.140625" style="141"/>
    <col min="8225" max="8225" width="16.7109375" style="141" customWidth="1"/>
    <col min="8226" max="8226" width="10" style="141" customWidth="1"/>
    <col min="8227" max="8227" width="23.85546875" style="141" customWidth="1"/>
    <col min="8228" max="8228" width="16.5703125" style="141" customWidth="1"/>
    <col min="8229" max="8229" width="14.85546875" style="141" customWidth="1"/>
    <col min="8230" max="8230" width="15.140625" style="141" customWidth="1"/>
    <col min="8231" max="8231" width="11" style="141" customWidth="1"/>
    <col min="8232" max="8232" width="11.5703125" style="141" customWidth="1"/>
    <col min="8233" max="8233" width="13.28515625" style="141" customWidth="1"/>
    <col min="8234" max="8235" width="20.140625" style="141" customWidth="1"/>
    <col min="8236" max="8238" width="13.42578125" style="141" customWidth="1"/>
    <col min="8239" max="8239" width="22.42578125" style="141" customWidth="1"/>
    <col min="8240" max="8240" width="21.28515625" style="141" customWidth="1"/>
    <col min="8241" max="8241" width="12" style="141" customWidth="1"/>
    <col min="8242" max="8242" width="13.5703125" style="141" customWidth="1"/>
    <col min="8243" max="8243" width="17.42578125" style="141" customWidth="1"/>
    <col min="8244" max="8244" width="14" style="141" customWidth="1"/>
    <col min="8245" max="8245" width="13" style="141" customWidth="1"/>
    <col min="8246" max="8246" width="14.85546875" style="141" customWidth="1"/>
    <col min="8247" max="8247" width="13.42578125" style="141" customWidth="1"/>
    <col min="8248" max="8248" width="14.42578125" style="141" customWidth="1"/>
    <col min="8249" max="8249" width="16.28515625" style="141" customWidth="1"/>
    <col min="8250" max="8250" width="16.140625" style="141" customWidth="1"/>
    <col min="8251" max="8251" width="15.85546875" style="141" customWidth="1"/>
    <col min="8252" max="8252" width="17.28515625" style="141" customWidth="1"/>
    <col min="8253" max="8253" width="15" style="141" customWidth="1"/>
    <col min="8254" max="8254" width="13.42578125" style="141" customWidth="1"/>
    <col min="8255" max="8255" width="24.5703125" style="141" customWidth="1"/>
    <col min="8256" max="8256" width="19.140625" style="141" customWidth="1"/>
    <col min="8257" max="8257" width="9.140625" style="141"/>
    <col min="8258" max="8258" width="13.5703125" style="141" customWidth="1"/>
    <col min="8259" max="8259" width="19.28515625" style="141" customWidth="1"/>
    <col min="8260" max="8260" width="13" style="141" customWidth="1"/>
    <col min="8261" max="8261" width="9.140625" style="141"/>
    <col min="8262" max="8262" width="9.28515625" style="141" customWidth="1"/>
    <col min="8263" max="8263" width="13.28515625" style="141" customWidth="1"/>
    <col min="8264" max="8264" width="15.5703125" style="141" customWidth="1"/>
    <col min="8265" max="8265" width="9.28515625" style="141" customWidth="1"/>
    <col min="8266" max="8266" width="13.28515625" style="141" customWidth="1"/>
    <col min="8267" max="8267" width="15" style="141" customWidth="1"/>
    <col min="8268" max="8268" width="24.85546875" style="141" customWidth="1"/>
    <col min="8269" max="8435" width="9.140625" style="141"/>
    <col min="8436" max="8436" width="11.5703125" style="141" customWidth="1"/>
    <col min="8437" max="8437" width="16.7109375" style="141" customWidth="1"/>
    <col min="8438" max="8438" width="17.28515625" style="141" customWidth="1"/>
    <col min="8439" max="8440" width="9.140625" style="141"/>
    <col min="8441" max="8441" width="21" style="141" customWidth="1"/>
    <col min="8442" max="8442" width="12.85546875" style="141" customWidth="1"/>
    <col min="8443" max="8443" width="15.28515625" style="141" customWidth="1"/>
    <col min="8444" max="8444" width="12.7109375" style="141" customWidth="1"/>
    <col min="8445" max="8445" width="12" style="141" customWidth="1"/>
    <col min="8446" max="8446" width="13.5703125" style="141" customWidth="1"/>
    <col min="8447" max="8447" width="19.28515625" style="141" customWidth="1"/>
    <col min="8448" max="8448" width="20.42578125" style="141" customWidth="1"/>
    <col min="8449" max="8450" width="11.85546875" style="141" customWidth="1"/>
    <col min="8451" max="8451" width="11.5703125" style="141" customWidth="1"/>
    <col min="8452" max="8452" width="20.140625" style="141" customWidth="1"/>
    <col min="8453" max="8453" width="16.28515625" style="141" customWidth="1"/>
    <col min="8454" max="8454" width="12.85546875" style="141" customWidth="1"/>
    <col min="8455" max="8455" width="9.140625" style="141"/>
    <col min="8456" max="8456" width="11.7109375" style="141" customWidth="1"/>
    <col min="8457" max="8457" width="17.7109375" style="141" customWidth="1"/>
    <col min="8458" max="8458" width="9.140625" style="141"/>
    <col min="8459" max="8459" width="9" style="141" customWidth="1"/>
    <col min="8460" max="8460" width="11.42578125" style="141" customWidth="1"/>
    <col min="8461" max="8461" width="10.28515625" style="141" customWidth="1"/>
    <col min="8462" max="8462" width="9.140625" style="141"/>
    <col min="8463" max="8463" width="4.7109375" style="141" customWidth="1"/>
    <col min="8464" max="8464" width="12.5703125" style="141" customWidth="1"/>
    <col min="8465" max="8465" width="10.140625" style="141" customWidth="1"/>
    <col min="8466" max="8468" width="9.140625" style="141"/>
    <col min="8469" max="8469" width="10.85546875" style="141" customWidth="1"/>
    <col min="8470" max="8470" width="14.85546875" style="141" customWidth="1"/>
    <col min="8471" max="8471" width="9.140625" style="141"/>
    <col min="8472" max="8472" width="13.28515625" style="141" customWidth="1"/>
    <col min="8473" max="8479" width="11.85546875" style="141" customWidth="1"/>
    <col min="8480" max="8480" width="9.140625" style="141"/>
    <col min="8481" max="8481" width="16.7109375" style="141" customWidth="1"/>
    <col min="8482" max="8482" width="10" style="141" customWidth="1"/>
    <col min="8483" max="8483" width="23.85546875" style="141" customWidth="1"/>
    <col min="8484" max="8484" width="16.5703125" style="141" customWidth="1"/>
    <col min="8485" max="8485" width="14.85546875" style="141" customWidth="1"/>
    <col min="8486" max="8486" width="15.140625" style="141" customWidth="1"/>
    <col min="8487" max="8487" width="11" style="141" customWidth="1"/>
    <col min="8488" max="8488" width="11.5703125" style="141" customWidth="1"/>
    <col min="8489" max="8489" width="13.28515625" style="141" customWidth="1"/>
    <col min="8490" max="8491" width="20.140625" style="141" customWidth="1"/>
    <col min="8492" max="8494" width="13.42578125" style="141" customWidth="1"/>
    <col min="8495" max="8495" width="22.42578125" style="141" customWidth="1"/>
    <col min="8496" max="8496" width="21.28515625" style="141" customWidth="1"/>
    <col min="8497" max="8497" width="12" style="141" customWidth="1"/>
    <col min="8498" max="8498" width="13.5703125" style="141" customWidth="1"/>
    <col min="8499" max="8499" width="17.42578125" style="141" customWidth="1"/>
    <col min="8500" max="8500" width="14" style="141" customWidth="1"/>
    <col min="8501" max="8501" width="13" style="141" customWidth="1"/>
    <col min="8502" max="8502" width="14.85546875" style="141" customWidth="1"/>
    <col min="8503" max="8503" width="13.42578125" style="141" customWidth="1"/>
    <col min="8504" max="8504" width="14.42578125" style="141" customWidth="1"/>
    <col min="8505" max="8505" width="16.28515625" style="141" customWidth="1"/>
    <col min="8506" max="8506" width="16.140625" style="141" customWidth="1"/>
    <col min="8507" max="8507" width="15.85546875" style="141" customWidth="1"/>
    <col min="8508" max="8508" width="17.28515625" style="141" customWidth="1"/>
    <col min="8509" max="8509" width="15" style="141" customWidth="1"/>
    <col min="8510" max="8510" width="13.42578125" style="141" customWidth="1"/>
    <col min="8511" max="8511" width="24.5703125" style="141" customWidth="1"/>
    <col min="8512" max="8512" width="19.140625" style="141" customWidth="1"/>
    <col min="8513" max="8513" width="9.140625" style="141"/>
    <col min="8514" max="8514" width="13.5703125" style="141" customWidth="1"/>
    <col min="8515" max="8515" width="19.28515625" style="141" customWidth="1"/>
    <col min="8516" max="8516" width="13" style="141" customWidth="1"/>
    <col min="8517" max="8517" width="9.140625" style="141"/>
    <col min="8518" max="8518" width="9.28515625" style="141" customWidth="1"/>
    <col min="8519" max="8519" width="13.28515625" style="141" customWidth="1"/>
    <col min="8520" max="8520" width="15.5703125" style="141" customWidth="1"/>
    <col min="8521" max="8521" width="9.28515625" style="141" customWidth="1"/>
    <col min="8522" max="8522" width="13.28515625" style="141" customWidth="1"/>
    <col min="8523" max="8523" width="15" style="141" customWidth="1"/>
    <col min="8524" max="8524" width="24.85546875" style="141" customWidth="1"/>
    <col min="8525" max="8691" width="9.140625" style="141"/>
    <col min="8692" max="8692" width="11.5703125" style="141" customWidth="1"/>
    <col min="8693" max="8693" width="16.7109375" style="141" customWidth="1"/>
    <col min="8694" max="8694" width="17.28515625" style="141" customWidth="1"/>
    <col min="8695" max="8696" width="9.140625" style="141"/>
    <col min="8697" max="8697" width="21" style="141" customWidth="1"/>
    <col min="8698" max="8698" width="12.85546875" style="141" customWidth="1"/>
    <col min="8699" max="8699" width="15.28515625" style="141" customWidth="1"/>
    <col min="8700" max="8700" width="12.7109375" style="141" customWidth="1"/>
    <col min="8701" max="8701" width="12" style="141" customWidth="1"/>
    <col min="8702" max="8702" width="13.5703125" style="141" customWidth="1"/>
    <col min="8703" max="8703" width="19.28515625" style="141" customWidth="1"/>
    <col min="8704" max="8704" width="20.42578125" style="141" customWidth="1"/>
    <col min="8705" max="8706" width="11.85546875" style="141" customWidth="1"/>
    <col min="8707" max="8707" width="11.5703125" style="141" customWidth="1"/>
    <col min="8708" max="8708" width="20.140625" style="141" customWidth="1"/>
    <col min="8709" max="8709" width="16.28515625" style="141" customWidth="1"/>
    <col min="8710" max="8710" width="12.85546875" style="141" customWidth="1"/>
    <col min="8711" max="8711" width="9.140625" style="141"/>
    <col min="8712" max="8712" width="11.7109375" style="141" customWidth="1"/>
    <col min="8713" max="8713" width="17.7109375" style="141" customWidth="1"/>
    <col min="8714" max="8714" width="9.140625" style="141"/>
    <col min="8715" max="8715" width="9" style="141" customWidth="1"/>
    <col min="8716" max="8716" width="11.42578125" style="141" customWidth="1"/>
    <col min="8717" max="8717" width="10.28515625" style="141" customWidth="1"/>
    <col min="8718" max="8718" width="9.140625" style="141"/>
    <col min="8719" max="8719" width="4.7109375" style="141" customWidth="1"/>
    <col min="8720" max="8720" width="12.5703125" style="141" customWidth="1"/>
    <col min="8721" max="8721" width="10.140625" style="141" customWidth="1"/>
    <col min="8722" max="8724" width="9.140625" style="141"/>
    <col min="8725" max="8725" width="10.85546875" style="141" customWidth="1"/>
    <col min="8726" max="8726" width="14.85546875" style="141" customWidth="1"/>
    <col min="8727" max="8727" width="9.140625" style="141"/>
    <col min="8728" max="8728" width="13.28515625" style="141" customWidth="1"/>
    <col min="8729" max="8735" width="11.85546875" style="141" customWidth="1"/>
    <col min="8736" max="8736" width="9.140625" style="141"/>
    <col min="8737" max="8737" width="16.7109375" style="141" customWidth="1"/>
    <col min="8738" max="8738" width="10" style="141" customWidth="1"/>
    <col min="8739" max="8739" width="23.85546875" style="141" customWidth="1"/>
    <col min="8740" max="8740" width="16.5703125" style="141" customWidth="1"/>
    <col min="8741" max="8741" width="14.85546875" style="141" customWidth="1"/>
    <col min="8742" max="8742" width="15.140625" style="141" customWidth="1"/>
    <col min="8743" max="8743" width="11" style="141" customWidth="1"/>
    <col min="8744" max="8744" width="11.5703125" style="141" customWidth="1"/>
    <col min="8745" max="8745" width="13.28515625" style="141" customWidth="1"/>
    <col min="8746" max="8747" width="20.140625" style="141" customWidth="1"/>
    <col min="8748" max="8750" width="13.42578125" style="141" customWidth="1"/>
    <col min="8751" max="8751" width="22.42578125" style="141" customWidth="1"/>
    <col min="8752" max="8752" width="21.28515625" style="141" customWidth="1"/>
    <col min="8753" max="8753" width="12" style="141" customWidth="1"/>
    <col min="8754" max="8754" width="13.5703125" style="141" customWidth="1"/>
    <col min="8755" max="8755" width="17.42578125" style="141" customWidth="1"/>
    <col min="8756" max="8756" width="14" style="141" customWidth="1"/>
    <col min="8757" max="8757" width="13" style="141" customWidth="1"/>
    <col min="8758" max="8758" width="14.85546875" style="141" customWidth="1"/>
    <col min="8759" max="8759" width="13.42578125" style="141" customWidth="1"/>
    <col min="8760" max="8760" width="14.42578125" style="141" customWidth="1"/>
    <col min="8761" max="8761" width="16.28515625" style="141" customWidth="1"/>
    <col min="8762" max="8762" width="16.140625" style="141" customWidth="1"/>
    <col min="8763" max="8763" width="15.85546875" style="141" customWidth="1"/>
    <col min="8764" max="8764" width="17.28515625" style="141" customWidth="1"/>
    <col min="8765" max="8765" width="15" style="141" customWidth="1"/>
    <col min="8766" max="8766" width="13.42578125" style="141" customWidth="1"/>
    <col min="8767" max="8767" width="24.5703125" style="141" customWidth="1"/>
    <col min="8768" max="8768" width="19.140625" style="141" customWidth="1"/>
    <col min="8769" max="8769" width="9.140625" style="141"/>
    <col min="8770" max="8770" width="13.5703125" style="141" customWidth="1"/>
    <col min="8771" max="8771" width="19.28515625" style="141" customWidth="1"/>
    <col min="8772" max="8772" width="13" style="141" customWidth="1"/>
    <col min="8773" max="8773" width="9.140625" style="141"/>
    <col min="8774" max="8774" width="9.28515625" style="141" customWidth="1"/>
    <col min="8775" max="8775" width="13.28515625" style="141" customWidth="1"/>
    <col min="8776" max="8776" width="15.5703125" style="141" customWidth="1"/>
    <col min="8777" max="8777" width="9.28515625" style="141" customWidth="1"/>
    <col min="8778" max="8778" width="13.28515625" style="141" customWidth="1"/>
    <col min="8779" max="8779" width="15" style="141" customWidth="1"/>
    <col min="8780" max="8780" width="24.85546875" style="141" customWidth="1"/>
    <col min="8781" max="8947" width="9.140625" style="141"/>
    <col min="8948" max="8948" width="11.5703125" style="141" customWidth="1"/>
    <col min="8949" max="8949" width="16.7109375" style="141" customWidth="1"/>
    <col min="8950" max="8950" width="17.28515625" style="141" customWidth="1"/>
    <col min="8951" max="8952" width="9.140625" style="141"/>
    <col min="8953" max="8953" width="21" style="141" customWidth="1"/>
    <col min="8954" max="8954" width="12.85546875" style="141" customWidth="1"/>
    <col min="8955" max="8955" width="15.28515625" style="141" customWidth="1"/>
    <col min="8956" max="8956" width="12.7109375" style="141" customWidth="1"/>
    <col min="8957" max="8957" width="12" style="141" customWidth="1"/>
    <col min="8958" max="8958" width="13.5703125" style="141" customWidth="1"/>
    <col min="8959" max="8959" width="19.28515625" style="141" customWidth="1"/>
    <col min="8960" max="8960" width="20.42578125" style="141" customWidth="1"/>
    <col min="8961" max="8962" width="11.85546875" style="141" customWidth="1"/>
    <col min="8963" max="8963" width="11.5703125" style="141" customWidth="1"/>
    <col min="8964" max="8964" width="20.140625" style="141" customWidth="1"/>
    <col min="8965" max="8965" width="16.28515625" style="141" customWidth="1"/>
    <col min="8966" max="8966" width="12.85546875" style="141" customWidth="1"/>
    <col min="8967" max="8967" width="9.140625" style="141"/>
    <col min="8968" max="8968" width="11.7109375" style="141" customWidth="1"/>
    <col min="8969" max="8969" width="17.7109375" style="141" customWidth="1"/>
    <col min="8970" max="8970" width="9.140625" style="141"/>
    <col min="8971" max="8971" width="9" style="141" customWidth="1"/>
    <col min="8972" max="8972" width="11.42578125" style="141" customWidth="1"/>
    <col min="8973" max="8973" width="10.28515625" style="141" customWidth="1"/>
    <col min="8974" max="8974" width="9.140625" style="141"/>
    <col min="8975" max="8975" width="4.7109375" style="141" customWidth="1"/>
    <col min="8976" max="8976" width="12.5703125" style="141" customWidth="1"/>
    <col min="8977" max="8977" width="10.140625" style="141" customWidth="1"/>
    <col min="8978" max="8980" width="9.140625" style="141"/>
    <col min="8981" max="8981" width="10.85546875" style="141" customWidth="1"/>
    <col min="8982" max="8982" width="14.85546875" style="141" customWidth="1"/>
    <col min="8983" max="8983" width="9.140625" style="141"/>
    <col min="8984" max="8984" width="13.28515625" style="141" customWidth="1"/>
    <col min="8985" max="8991" width="11.85546875" style="141" customWidth="1"/>
    <col min="8992" max="8992" width="9.140625" style="141"/>
    <col min="8993" max="8993" width="16.7109375" style="141" customWidth="1"/>
    <col min="8994" max="8994" width="10" style="141" customWidth="1"/>
    <col min="8995" max="8995" width="23.85546875" style="141" customWidth="1"/>
    <col min="8996" max="8996" width="16.5703125" style="141" customWidth="1"/>
    <col min="8997" max="8997" width="14.85546875" style="141" customWidth="1"/>
    <col min="8998" max="8998" width="15.140625" style="141" customWidth="1"/>
    <col min="8999" max="8999" width="11" style="141" customWidth="1"/>
    <col min="9000" max="9000" width="11.5703125" style="141" customWidth="1"/>
    <col min="9001" max="9001" width="13.28515625" style="141" customWidth="1"/>
    <col min="9002" max="9003" width="20.140625" style="141" customWidth="1"/>
    <col min="9004" max="9006" width="13.42578125" style="141" customWidth="1"/>
    <col min="9007" max="9007" width="22.42578125" style="141" customWidth="1"/>
    <col min="9008" max="9008" width="21.28515625" style="141" customWidth="1"/>
    <col min="9009" max="9009" width="12" style="141" customWidth="1"/>
    <col min="9010" max="9010" width="13.5703125" style="141" customWidth="1"/>
    <col min="9011" max="9011" width="17.42578125" style="141" customWidth="1"/>
    <col min="9012" max="9012" width="14" style="141" customWidth="1"/>
    <col min="9013" max="9013" width="13" style="141" customWidth="1"/>
    <col min="9014" max="9014" width="14.85546875" style="141" customWidth="1"/>
    <col min="9015" max="9015" width="13.42578125" style="141" customWidth="1"/>
    <col min="9016" max="9016" width="14.42578125" style="141" customWidth="1"/>
    <col min="9017" max="9017" width="16.28515625" style="141" customWidth="1"/>
    <col min="9018" max="9018" width="16.140625" style="141" customWidth="1"/>
    <col min="9019" max="9019" width="15.85546875" style="141" customWidth="1"/>
    <col min="9020" max="9020" width="17.28515625" style="141" customWidth="1"/>
    <col min="9021" max="9021" width="15" style="141" customWidth="1"/>
    <col min="9022" max="9022" width="13.42578125" style="141" customWidth="1"/>
    <col min="9023" max="9023" width="24.5703125" style="141" customWidth="1"/>
    <col min="9024" max="9024" width="19.140625" style="141" customWidth="1"/>
    <col min="9025" max="9025" width="9.140625" style="141"/>
    <col min="9026" max="9026" width="13.5703125" style="141" customWidth="1"/>
    <col min="9027" max="9027" width="19.28515625" style="141" customWidth="1"/>
    <col min="9028" max="9028" width="13" style="141" customWidth="1"/>
    <col min="9029" max="9029" width="9.140625" style="141"/>
    <col min="9030" max="9030" width="9.28515625" style="141" customWidth="1"/>
    <col min="9031" max="9031" width="13.28515625" style="141" customWidth="1"/>
    <col min="9032" max="9032" width="15.5703125" style="141" customWidth="1"/>
    <col min="9033" max="9033" width="9.28515625" style="141" customWidth="1"/>
    <col min="9034" max="9034" width="13.28515625" style="141" customWidth="1"/>
    <col min="9035" max="9035" width="15" style="141" customWidth="1"/>
    <col min="9036" max="9036" width="24.85546875" style="141" customWidth="1"/>
    <col min="9037" max="9203" width="9.140625" style="141"/>
    <col min="9204" max="9204" width="11.5703125" style="141" customWidth="1"/>
    <col min="9205" max="9205" width="16.7109375" style="141" customWidth="1"/>
    <col min="9206" max="9206" width="17.28515625" style="141" customWidth="1"/>
    <col min="9207" max="9208" width="9.140625" style="141"/>
    <col min="9209" max="9209" width="21" style="141" customWidth="1"/>
    <col min="9210" max="9210" width="12.85546875" style="141" customWidth="1"/>
    <col min="9211" max="9211" width="15.28515625" style="141" customWidth="1"/>
    <col min="9212" max="9212" width="12.7109375" style="141" customWidth="1"/>
    <col min="9213" max="9213" width="12" style="141" customWidth="1"/>
    <col min="9214" max="9214" width="13.5703125" style="141" customWidth="1"/>
    <col min="9215" max="9215" width="19.28515625" style="141" customWidth="1"/>
    <col min="9216" max="9216" width="20.42578125" style="141" customWidth="1"/>
    <col min="9217" max="9218" width="11.85546875" style="141" customWidth="1"/>
    <col min="9219" max="9219" width="11.5703125" style="141" customWidth="1"/>
    <col min="9220" max="9220" width="20.140625" style="141" customWidth="1"/>
    <col min="9221" max="9221" width="16.28515625" style="141" customWidth="1"/>
    <col min="9222" max="9222" width="12.85546875" style="141" customWidth="1"/>
    <col min="9223" max="9223" width="9.140625" style="141"/>
    <col min="9224" max="9224" width="11.7109375" style="141" customWidth="1"/>
    <col min="9225" max="9225" width="17.7109375" style="141" customWidth="1"/>
    <col min="9226" max="9226" width="9.140625" style="141"/>
    <col min="9227" max="9227" width="9" style="141" customWidth="1"/>
    <col min="9228" max="9228" width="11.42578125" style="141" customWidth="1"/>
    <col min="9229" max="9229" width="10.28515625" style="141" customWidth="1"/>
    <col min="9230" max="9230" width="9.140625" style="141"/>
    <col min="9231" max="9231" width="4.7109375" style="141" customWidth="1"/>
    <col min="9232" max="9232" width="12.5703125" style="141" customWidth="1"/>
    <col min="9233" max="9233" width="10.140625" style="141" customWidth="1"/>
    <col min="9234" max="9236" width="9.140625" style="141"/>
    <col min="9237" max="9237" width="10.85546875" style="141" customWidth="1"/>
    <col min="9238" max="9238" width="14.85546875" style="141" customWidth="1"/>
    <col min="9239" max="9239" width="9.140625" style="141"/>
    <col min="9240" max="9240" width="13.28515625" style="141" customWidth="1"/>
    <col min="9241" max="9247" width="11.85546875" style="141" customWidth="1"/>
    <col min="9248" max="9248" width="9.140625" style="141"/>
    <col min="9249" max="9249" width="16.7109375" style="141" customWidth="1"/>
    <col min="9250" max="9250" width="10" style="141" customWidth="1"/>
    <col min="9251" max="9251" width="23.85546875" style="141" customWidth="1"/>
    <col min="9252" max="9252" width="16.5703125" style="141" customWidth="1"/>
    <col min="9253" max="9253" width="14.85546875" style="141" customWidth="1"/>
    <col min="9254" max="9254" width="15.140625" style="141" customWidth="1"/>
    <col min="9255" max="9255" width="11" style="141" customWidth="1"/>
    <col min="9256" max="9256" width="11.5703125" style="141" customWidth="1"/>
    <col min="9257" max="9257" width="13.28515625" style="141" customWidth="1"/>
    <col min="9258" max="9259" width="20.140625" style="141" customWidth="1"/>
    <col min="9260" max="9262" width="13.42578125" style="141" customWidth="1"/>
    <col min="9263" max="9263" width="22.42578125" style="141" customWidth="1"/>
    <col min="9264" max="9264" width="21.28515625" style="141" customWidth="1"/>
    <col min="9265" max="9265" width="12" style="141" customWidth="1"/>
    <col min="9266" max="9266" width="13.5703125" style="141" customWidth="1"/>
    <col min="9267" max="9267" width="17.42578125" style="141" customWidth="1"/>
    <col min="9268" max="9268" width="14" style="141" customWidth="1"/>
    <col min="9269" max="9269" width="13" style="141" customWidth="1"/>
    <col min="9270" max="9270" width="14.85546875" style="141" customWidth="1"/>
    <col min="9271" max="9271" width="13.42578125" style="141" customWidth="1"/>
    <col min="9272" max="9272" width="14.42578125" style="141" customWidth="1"/>
    <col min="9273" max="9273" width="16.28515625" style="141" customWidth="1"/>
    <col min="9274" max="9274" width="16.140625" style="141" customWidth="1"/>
    <col min="9275" max="9275" width="15.85546875" style="141" customWidth="1"/>
    <col min="9276" max="9276" width="17.28515625" style="141" customWidth="1"/>
    <col min="9277" max="9277" width="15" style="141" customWidth="1"/>
    <col min="9278" max="9278" width="13.42578125" style="141" customWidth="1"/>
    <col min="9279" max="9279" width="24.5703125" style="141" customWidth="1"/>
    <col min="9280" max="9280" width="19.140625" style="141" customWidth="1"/>
    <col min="9281" max="9281" width="9.140625" style="141"/>
    <col min="9282" max="9282" width="13.5703125" style="141" customWidth="1"/>
    <col min="9283" max="9283" width="19.28515625" style="141" customWidth="1"/>
    <col min="9284" max="9284" width="13" style="141" customWidth="1"/>
    <col min="9285" max="9285" width="9.140625" style="141"/>
    <col min="9286" max="9286" width="9.28515625" style="141" customWidth="1"/>
    <col min="9287" max="9287" width="13.28515625" style="141" customWidth="1"/>
    <col min="9288" max="9288" width="15.5703125" style="141" customWidth="1"/>
    <col min="9289" max="9289" width="9.28515625" style="141" customWidth="1"/>
    <col min="9290" max="9290" width="13.28515625" style="141" customWidth="1"/>
    <col min="9291" max="9291" width="15" style="141" customWidth="1"/>
    <col min="9292" max="9292" width="24.85546875" style="141" customWidth="1"/>
    <col min="9293" max="9459" width="9.140625" style="141"/>
    <col min="9460" max="9460" width="11.5703125" style="141" customWidth="1"/>
    <col min="9461" max="9461" width="16.7109375" style="141" customWidth="1"/>
    <col min="9462" max="9462" width="17.28515625" style="141" customWidth="1"/>
    <col min="9463" max="9464" width="9.140625" style="141"/>
    <col min="9465" max="9465" width="21" style="141" customWidth="1"/>
    <col min="9466" max="9466" width="12.85546875" style="141" customWidth="1"/>
    <col min="9467" max="9467" width="15.28515625" style="141" customWidth="1"/>
    <col min="9468" max="9468" width="12.7109375" style="141" customWidth="1"/>
    <col min="9469" max="9469" width="12" style="141" customWidth="1"/>
    <col min="9470" max="9470" width="13.5703125" style="141" customWidth="1"/>
    <col min="9471" max="9471" width="19.28515625" style="141" customWidth="1"/>
    <col min="9472" max="9472" width="20.42578125" style="141" customWidth="1"/>
    <col min="9473" max="9474" width="11.85546875" style="141" customWidth="1"/>
    <col min="9475" max="9475" width="11.5703125" style="141" customWidth="1"/>
    <col min="9476" max="9476" width="20.140625" style="141" customWidth="1"/>
    <col min="9477" max="9477" width="16.28515625" style="141" customWidth="1"/>
    <col min="9478" max="9478" width="12.85546875" style="141" customWidth="1"/>
    <col min="9479" max="9479" width="9.140625" style="141"/>
    <col min="9480" max="9480" width="11.7109375" style="141" customWidth="1"/>
    <col min="9481" max="9481" width="17.7109375" style="141" customWidth="1"/>
    <col min="9482" max="9482" width="9.140625" style="141"/>
    <col min="9483" max="9483" width="9" style="141" customWidth="1"/>
    <col min="9484" max="9484" width="11.42578125" style="141" customWidth="1"/>
    <col min="9485" max="9485" width="10.28515625" style="141" customWidth="1"/>
    <col min="9486" max="9486" width="9.140625" style="141"/>
    <col min="9487" max="9487" width="4.7109375" style="141" customWidth="1"/>
    <col min="9488" max="9488" width="12.5703125" style="141" customWidth="1"/>
    <col min="9489" max="9489" width="10.140625" style="141" customWidth="1"/>
    <col min="9490" max="9492" width="9.140625" style="141"/>
    <col min="9493" max="9493" width="10.85546875" style="141" customWidth="1"/>
    <col min="9494" max="9494" width="14.85546875" style="141" customWidth="1"/>
    <col min="9495" max="9495" width="9.140625" style="141"/>
    <col min="9496" max="9496" width="13.28515625" style="141" customWidth="1"/>
    <col min="9497" max="9503" width="11.85546875" style="141" customWidth="1"/>
    <col min="9504" max="9504" width="9.140625" style="141"/>
    <col min="9505" max="9505" width="16.7109375" style="141" customWidth="1"/>
    <col min="9506" max="9506" width="10" style="141" customWidth="1"/>
    <col min="9507" max="9507" width="23.85546875" style="141" customWidth="1"/>
    <col min="9508" max="9508" width="16.5703125" style="141" customWidth="1"/>
    <col min="9509" max="9509" width="14.85546875" style="141" customWidth="1"/>
    <col min="9510" max="9510" width="15.140625" style="141" customWidth="1"/>
    <col min="9511" max="9511" width="11" style="141" customWidth="1"/>
    <col min="9512" max="9512" width="11.5703125" style="141" customWidth="1"/>
    <col min="9513" max="9513" width="13.28515625" style="141" customWidth="1"/>
    <col min="9514" max="9515" width="20.140625" style="141" customWidth="1"/>
    <col min="9516" max="9518" width="13.42578125" style="141" customWidth="1"/>
    <col min="9519" max="9519" width="22.42578125" style="141" customWidth="1"/>
    <col min="9520" max="9520" width="21.28515625" style="141" customWidth="1"/>
    <col min="9521" max="9521" width="12" style="141" customWidth="1"/>
    <col min="9522" max="9522" width="13.5703125" style="141" customWidth="1"/>
    <col min="9523" max="9523" width="17.42578125" style="141" customWidth="1"/>
    <col min="9524" max="9524" width="14" style="141" customWidth="1"/>
    <col min="9525" max="9525" width="13" style="141" customWidth="1"/>
    <col min="9526" max="9526" width="14.85546875" style="141" customWidth="1"/>
    <col min="9527" max="9527" width="13.42578125" style="141" customWidth="1"/>
    <col min="9528" max="9528" width="14.42578125" style="141" customWidth="1"/>
    <col min="9529" max="9529" width="16.28515625" style="141" customWidth="1"/>
    <col min="9530" max="9530" width="16.140625" style="141" customWidth="1"/>
    <col min="9531" max="9531" width="15.85546875" style="141" customWidth="1"/>
    <col min="9532" max="9532" width="17.28515625" style="141" customWidth="1"/>
    <col min="9533" max="9533" width="15" style="141" customWidth="1"/>
    <col min="9534" max="9534" width="13.42578125" style="141" customWidth="1"/>
    <col min="9535" max="9535" width="24.5703125" style="141" customWidth="1"/>
    <col min="9536" max="9536" width="19.140625" style="141" customWidth="1"/>
    <col min="9537" max="9537" width="9.140625" style="141"/>
    <col min="9538" max="9538" width="13.5703125" style="141" customWidth="1"/>
    <col min="9539" max="9539" width="19.28515625" style="141" customWidth="1"/>
    <col min="9540" max="9540" width="13" style="141" customWidth="1"/>
    <col min="9541" max="9541" width="9.140625" style="141"/>
    <col min="9542" max="9542" width="9.28515625" style="141" customWidth="1"/>
    <col min="9543" max="9543" width="13.28515625" style="141" customWidth="1"/>
    <col min="9544" max="9544" width="15.5703125" style="141" customWidth="1"/>
    <col min="9545" max="9545" width="9.28515625" style="141" customWidth="1"/>
    <col min="9546" max="9546" width="13.28515625" style="141" customWidth="1"/>
    <col min="9547" max="9547" width="15" style="141" customWidth="1"/>
    <col min="9548" max="9548" width="24.85546875" style="141" customWidth="1"/>
    <col min="9549" max="9715" width="9.140625" style="141"/>
    <col min="9716" max="9716" width="11.5703125" style="141" customWidth="1"/>
    <col min="9717" max="9717" width="16.7109375" style="141" customWidth="1"/>
    <col min="9718" max="9718" width="17.28515625" style="141" customWidth="1"/>
    <col min="9719" max="9720" width="9.140625" style="141"/>
    <col min="9721" max="9721" width="21" style="141" customWidth="1"/>
    <col min="9722" max="9722" width="12.85546875" style="141" customWidth="1"/>
    <col min="9723" max="9723" width="15.28515625" style="141" customWidth="1"/>
    <col min="9724" max="9724" width="12.7109375" style="141" customWidth="1"/>
    <col min="9725" max="9725" width="12" style="141" customWidth="1"/>
    <col min="9726" max="9726" width="13.5703125" style="141" customWidth="1"/>
    <col min="9727" max="9727" width="19.28515625" style="141" customWidth="1"/>
    <col min="9728" max="9728" width="20.42578125" style="141" customWidth="1"/>
    <col min="9729" max="9730" width="11.85546875" style="141" customWidth="1"/>
    <col min="9731" max="9731" width="11.5703125" style="141" customWidth="1"/>
    <col min="9732" max="9732" width="20.140625" style="141" customWidth="1"/>
    <col min="9733" max="9733" width="16.28515625" style="141" customWidth="1"/>
    <col min="9734" max="9734" width="12.85546875" style="141" customWidth="1"/>
    <col min="9735" max="9735" width="9.140625" style="141"/>
    <col min="9736" max="9736" width="11.7109375" style="141" customWidth="1"/>
    <col min="9737" max="9737" width="17.7109375" style="141" customWidth="1"/>
    <col min="9738" max="9738" width="9.140625" style="141"/>
    <col min="9739" max="9739" width="9" style="141" customWidth="1"/>
    <col min="9740" max="9740" width="11.42578125" style="141" customWidth="1"/>
    <col min="9741" max="9741" width="10.28515625" style="141" customWidth="1"/>
    <col min="9742" max="9742" width="9.140625" style="141"/>
    <col min="9743" max="9743" width="4.7109375" style="141" customWidth="1"/>
    <col min="9744" max="9744" width="12.5703125" style="141" customWidth="1"/>
    <col min="9745" max="9745" width="10.140625" style="141" customWidth="1"/>
    <col min="9746" max="9748" width="9.140625" style="141"/>
    <col min="9749" max="9749" width="10.85546875" style="141" customWidth="1"/>
    <col min="9750" max="9750" width="14.85546875" style="141" customWidth="1"/>
    <col min="9751" max="9751" width="9.140625" style="141"/>
    <col min="9752" max="9752" width="13.28515625" style="141" customWidth="1"/>
    <col min="9753" max="9759" width="11.85546875" style="141" customWidth="1"/>
    <col min="9760" max="9760" width="9.140625" style="141"/>
    <col min="9761" max="9761" width="16.7109375" style="141" customWidth="1"/>
    <col min="9762" max="9762" width="10" style="141" customWidth="1"/>
    <col min="9763" max="9763" width="23.85546875" style="141" customWidth="1"/>
    <col min="9764" max="9764" width="16.5703125" style="141" customWidth="1"/>
    <col min="9765" max="9765" width="14.85546875" style="141" customWidth="1"/>
    <col min="9766" max="9766" width="15.140625" style="141" customWidth="1"/>
    <col min="9767" max="9767" width="11" style="141" customWidth="1"/>
    <col min="9768" max="9768" width="11.5703125" style="141" customWidth="1"/>
    <col min="9769" max="9769" width="13.28515625" style="141" customWidth="1"/>
    <col min="9770" max="9771" width="20.140625" style="141" customWidth="1"/>
    <col min="9772" max="9774" width="13.42578125" style="141" customWidth="1"/>
    <col min="9775" max="9775" width="22.42578125" style="141" customWidth="1"/>
    <col min="9776" max="9776" width="21.28515625" style="141" customWidth="1"/>
    <col min="9777" max="9777" width="12" style="141" customWidth="1"/>
    <col min="9778" max="9778" width="13.5703125" style="141" customWidth="1"/>
    <col min="9779" max="9779" width="17.42578125" style="141" customWidth="1"/>
    <col min="9780" max="9780" width="14" style="141" customWidth="1"/>
    <col min="9781" max="9781" width="13" style="141" customWidth="1"/>
    <col min="9782" max="9782" width="14.85546875" style="141" customWidth="1"/>
    <col min="9783" max="9783" width="13.42578125" style="141" customWidth="1"/>
    <col min="9784" max="9784" width="14.42578125" style="141" customWidth="1"/>
    <col min="9785" max="9785" width="16.28515625" style="141" customWidth="1"/>
    <col min="9786" max="9786" width="16.140625" style="141" customWidth="1"/>
    <col min="9787" max="9787" width="15.85546875" style="141" customWidth="1"/>
    <col min="9788" max="9788" width="17.28515625" style="141" customWidth="1"/>
    <col min="9789" max="9789" width="15" style="141" customWidth="1"/>
    <col min="9790" max="9790" width="13.42578125" style="141" customWidth="1"/>
    <col min="9791" max="9791" width="24.5703125" style="141" customWidth="1"/>
    <col min="9792" max="9792" width="19.140625" style="141" customWidth="1"/>
    <col min="9793" max="9793" width="9.140625" style="141"/>
    <col min="9794" max="9794" width="13.5703125" style="141" customWidth="1"/>
    <col min="9795" max="9795" width="19.28515625" style="141" customWidth="1"/>
    <col min="9796" max="9796" width="13" style="141" customWidth="1"/>
    <col min="9797" max="9797" width="9.140625" style="141"/>
    <col min="9798" max="9798" width="9.28515625" style="141" customWidth="1"/>
    <col min="9799" max="9799" width="13.28515625" style="141" customWidth="1"/>
    <col min="9800" max="9800" width="15.5703125" style="141" customWidth="1"/>
    <col min="9801" max="9801" width="9.28515625" style="141" customWidth="1"/>
    <col min="9802" max="9802" width="13.28515625" style="141" customWidth="1"/>
    <col min="9803" max="9803" width="15" style="141" customWidth="1"/>
    <col min="9804" max="9804" width="24.85546875" style="141" customWidth="1"/>
    <col min="9805" max="9971" width="9.140625" style="141"/>
    <col min="9972" max="9972" width="11.5703125" style="141" customWidth="1"/>
    <col min="9973" max="9973" width="16.7109375" style="141" customWidth="1"/>
    <col min="9974" max="9974" width="17.28515625" style="141" customWidth="1"/>
    <col min="9975" max="9976" width="9.140625" style="141"/>
    <col min="9977" max="9977" width="21" style="141" customWidth="1"/>
    <col min="9978" max="9978" width="12.85546875" style="141" customWidth="1"/>
    <col min="9979" max="9979" width="15.28515625" style="141" customWidth="1"/>
    <col min="9980" max="9980" width="12.7109375" style="141" customWidth="1"/>
    <col min="9981" max="9981" width="12" style="141" customWidth="1"/>
    <col min="9982" max="9982" width="13.5703125" style="141" customWidth="1"/>
    <col min="9983" max="9983" width="19.28515625" style="141" customWidth="1"/>
    <col min="9984" max="9984" width="20.42578125" style="141" customWidth="1"/>
    <col min="9985" max="9986" width="11.85546875" style="141" customWidth="1"/>
    <col min="9987" max="9987" width="11.5703125" style="141" customWidth="1"/>
    <col min="9988" max="9988" width="20.140625" style="141" customWidth="1"/>
    <col min="9989" max="9989" width="16.28515625" style="141" customWidth="1"/>
    <col min="9990" max="9990" width="12.85546875" style="141" customWidth="1"/>
    <col min="9991" max="9991" width="9.140625" style="141"/>
    <col min="9992" max="9992" width="11.7109375" style="141" customWidth="1"/>
    <col min="9993" max="9993" width="17.7109375" style="141" customWidth="1"/>
    <col min="9994" max="9994" width="9.140625" style="141"/>
    <col min="9995" max="9995" width="9" style="141" customWidth="1"/>
    <col min="9996" max="9996" width="11.42578125" style="141" customWidth="1"/>
    <col min="9997" max="9997" width="10.28515625" style="141" customWidth="1"/>
    <col min="9998" max="9998" width="9.140625" style="141"/>
    <col min="9999" max="9999" width="4.7109375" style="141" customWidth="1"/>
    <col min="10000" max="10000" width="12.5703125" style="141" customWidth="1"/>
    <col min="10001" max="10001" width="10.140625" style="141" customWidth="1"/>
    <col min="10002" max="10004" width="9.140625" style="141"/>
    <col min="10005" max="10005" width="10.85546875" style="141" customWidth="1"/>
    <col min="10006" max="10006" width="14.85546875" style="141" customWidth="1"/>
    <col min="10007" max="10007" width="9.140625" style="141"/>
    <col min="10008" max="10008" width="13.28515625" style="141" customWidth="1"/>
    <col min="10009" max="10015" width="11.85546875" style="141" customWidth="1"/>
    <col min="10016" max="10016" width="9.140625" style="141"/>
    <col min="10017" max="10017" width="16.7109375" style="141" customWidth="1"/>
    <col min="10018" max="10018" width="10" style="141" customWidth="1"/>
    <col min="10019" max="10019" width="23.85546875" style="141" customWidth="1"/>
    <col min="10020" max="10020" width="16.5703125" style="141" customWidth="1"/>
    <col min="10021" max="10021" width="14.85546875" style="141" customWidth="1"/>
    <col min="10022" max="10022" width="15.140625" style="141" customWidth="1"/>
    <col min="10023" max="10023" width="11" style="141" customWidth="1"/>
    <col min="10024" max="10024" width="11.5703125" style="141" customWidth="1"/>
    <col min="10025" max="10025" width="13.28515625" style="141" customWidth="1"/>
    <col min="10026" max="10027" width="20.140625" style="141" customWidth="1"/>
    <col min="10028" max="10030" width="13.42578125" style="141" customWidth="1"/>
    <col min="10031" max="10031" width="22.42578125" style="141" customWidth="1"/>
    <col min="10032" max="10032" width="21.28515625" style="141" customWidth="1"/>
    <col min="10033" max="10033" width="12" style="141" customWidth="1"/>
    <col min="10034" max="10034" width="13.5703125" style="141" customWidth="1"/>
    <col min="10035" max="10035" width="17.42578125" style="141" customWidth="1"/>
    <col min="10036" max="10036" width="14" style="141" customWidth="1"/>
    <col min="10037" max="10037" width="13" style="141" customWidth="1"/>
    <col min="10038" max="10038" width="14.85546875" style="141" customWidth="1"/>
    <col min="10039" max="10039" width="13.42578125" style="141" customWidth="1"/>
    <col min="10040" max="10040" width="14.42578125" style="141" customWidth="1"/>
    <col min="10041" max="10041" width="16.28515625" style="141" customWidth="1"/>
    <col min="10042" max="10042" width="16.140625" style="141" customWidth="1"/>
    <col min="10043" max="10043" width="15.85546875" style="141" customWidth="1"/>
    <col min="10044" max="10044" width="17.28515625" style="141" customWidth="1"/>
    <col min="10045" max="10045" width="15" style="141" customWidth="1"/>
    <col min="10046" max="10046" width="13.42578125" style="141" customWidth="1"/>
    <col min="10047" max="10047" width="24.5703125" style="141" customWidth="1"/>
    <col min="10048" max="10048" width="19.140625" style="141" customWidth="1"/>
    <col min="10049" max="10049" width="9.140625" style="141"/>
    <col min="10050" max="10050" width="13.5703125" style="141" customWidth="1"/>
    <col min="10051" max="10051" width="19.28515625" style="141" customWidth="1"/>
    <col min="10052" max="10052" width="13" style="141" customWidth="1"/>
    <col min="10053" max="10053" width="9.140625" style="141"/>
    <col min="10054" max="10054" width="9.28515625" style="141" customWidth="1"/>
    <col min="10055" max="10055" width="13.28515625" style="141" customWidth="1"/>
    <col min="10056" max="10056" width="15.5703125" style="141" customWidth="1"/>
    <col min="10057" max="10057" width="9.28515625" style="141" customWidth="1"/>
    <col min="10058" max="10058" width="13.28515625" style="141" customWidth="1"/>
    <col min="10059" max="10059" width="15" style="141" customWidth="1"/>
    <col min="10060" max="10060" width="24.85546875" style="141" customWidth="1"/>
    <col min="10061" max="10227" width="9.140625" style="141"/>
    <col min="10228" max="10228" width="11.5703125" style="141" customWidth="1"/>
    <col min="10229" max="10229" width="16.7109375" style="141" customWidth="1"/>
    <col min="10230" max="10230" width="17.28515625" style="141" customWidth="1"/>
    <col min="10231" max="10232" width="9.140625" style="141"/>
    <col min="10233" max="10233" width="21" style="141" customWidth="1"/>
    <col min="10234" max="10234" width="12.85546875" style="141" customWidth="1"/>
    <col min="10235" max="10235" width="15.28515625" style="141" customWidth="1"/>
    <col min="10236" max="10236" width="12.7109375" style="141" customWidth="1"/>
    <col min="10237" max="10237" width="12" style="141" customWidth="1"/>
    <col min="10238" max="10238" width="13.5703125" style="141" customWidth="1"/>
    <col min="10239" max="10239" width="19.28515625" style="141" customWidth="1"/>
    <col min="10240" max="10240" width="20.42578125" style="141" customWidth="1"/>
    <col min="10241" max="10242" width="11.85546875" style="141" customWidth="1"/>
    <col min="10243" max="10243" width="11.5703125" style="141" customWidth="1"/>
    <col min="10244" max="10244" width="20.140625" style="141" customWidth="1"/>
    <col min="10245" max="10245" width="16.28515625" style="141" customWidth="1"/>
    <col min="10246" max="10246" width="12.85546875" style="141" customWidth="1"/>
    <col min="10247" max="10247" width="9.140625" style="141"/>
    <col min="10248" max="10248" width="11.7109375" style="141" customWidth="1"/>
    <col min="10249" max="10249" width="17.7109375" style="141" customWidth="1"/>
    <col min="10250" max="10250" width="9.140625" style="141"/>
    <col min="10251" max="10251" width="9" style="141" customWidth="1"/>
    <col min="10252" max="10252" width="11.42578125" style="141" customWidth="1"/>
    <col min="10253" max="10253" width="10.28515625" style="141" customWidth="1"/>
    <col min="10254" max="10254" width="9.140625" style="141"/>
    <col min="10255" max="10255" width="4.7109375" style="141" customWidth="1"/>
    <col min="10256" max="10256" width="12.5703125" style="141" customWidth="1"/>
    <col min="10257" max="10257" width="10.140625" style="141" customWidth="1"/>
    <col min="10258" max="10260" width="9.140625" style="141"/>
    <col min="10261" max="10261" width="10.85546875" style="141" customWidth="1"/>
    <col min="10262" max="10262" width="14.85546875" style="141" customWidth="1"/>
    <col min="10263" max="10263" width="9.140625" style="141"/>
    <col min="10264" max="10264" width="13.28515625" style="141" customWidth="1"/>
    <col min="10265" max="10271" width="11.85546875" style="141" customWidth="1"/>
    <col min="10272" max="10272" width="9.140625" style="141"/>
    <col min="10273" max="10273" width="16.7109375" style="141" customWidth="1"/>
    <col min="10274" max="10274" width="10" style="141" customWidth="1"/>
    <col min="10275" max="10275" width="23.85546875" style="141" customWidth="1"/>
    <col min="10276" max="10276" width="16.5703125" style="141" customWidth="1"/>
    <col min="10277" max="10277" width="14.85546875" style="141" customWidth="1"/>
    <col min="10278" max="10278" width="15.140625" style="141" customWidth="1"/>
    <col min="10279" max="10279" width="11" style="141" customWidth="1"/>
    <col min="10280" max="10280" width="11.5703125" style="141" customWidth="1"/>
    <col min="10281" max="10281" width="13.28515625" style="141" customWidth="1"/>
    <col min="10282" max="10283" width="20.140625" style="141" customWidth="1"/>
    <col min="10284" max="10286" width="13.42578125" style="141" customWidth="1"/>
    <col min="10287" max="10287" width="22.42578125" style="141" customWidth="1"/>
    <col min="10288" max="10288" width="21.28515625" style="141" customWidth="1"/>
    <col min="10289" max="10289" width="12" style="141" customWidth="1"/>
    <col min="10290" max="10290" width="13.5703125" style="141" customWidth="1"/>
    <col min="10291" max="10291" width="17.42578125" style="141" customWidth="1"/>
    <col min="10292" max="10292" width="14" style="141" customWidth="1"/>
    <col min="10293" max="10293" width="13" style="141" customWidth="1"/>
    <col min="10294" max="10294" width="14.85546875" style="141" customWidth="1"/>
    <col min="10295" max="10295" width="13.42578125" style="141" customWidth="1"/>
    <col min="10296" max="10296" width="14.42578125" style="141" customWidth="1"/>
    <col min="10297" max="10297" width="16.28515625" style="141" customWidth="1"/>
    <col min="10298" max="10298" width="16.140625" style="141" customWidth="1"/>
    <col min="10299" max="10299" width="15.85546875" style="141" customWidth="1"/>
    <col min="10300" max="10300" width="17.28515625" style="141" customWidth="1"/>
    <col min="10301" max="10301" width="15" style="141" customWidth="1"/>
    <col min="10302" max="10302" width="13.42578125" style="141" customWidth="1"/>
    <col min="10303" max="10303" width="24.5703125" style="141" customWidth="1"/>
    <col min="10304" max="10304" width="19.140625" style="141" customWidth="1"/>
    <col min="10305" max="10305" width="9.140625" style="141"/>
    <col min="10306" max="10306" width="13.5703125" style="141" customWidth="1"/>
    <col min="10307" max="10307" width="19.28515625" style="141" customWidth="1"/>
    <col min="10308" max="10308" width="13" style="141" customWidth="1"/>
    <col min="10309" max="10309" width="9.140625" style="141"/>
    <col min="10310" max="10310" width="9.28515625" style="141" customWidth="1"/>
    <col min="10311" max="10311" width="13.28515625" style="141" customWidth="1"/>
    <col min="10312" max="10312" width="15.5703125" style="141" customWidth="1"/>
    <col min="10313" max="10313" width="9.28515625" style="141" customWidth="1"/>
    <col min="10314" max="10314" width="13.28515625" style="141" customWidth="1"/>
    <col min="10315" max="10315" width="15" style="141" customWidth="1"/>
    <col min="10316" max="10316" width="24.85546875" style="141" customWidth="1"/>
    <col min="10317" max="10483" width="9.140625" style="141"/>
    <col min="10484" max="10484" width="11.5703125" style="141" customWidth="1"/>
    <col min="10485" max="10485" width="16.7109375" style="141" customWidth="1"/>
    <col min="10486" max="10486" width="17.28515625" style="141" customWidth="1"/>
    <col min="10487" max="10488" width="9.140625" style="141"/>
    <col min="10489" max="10489" width="21" style="141" customWidth="1"/>
    <col min="10490" max="10490" width="12.85546875" style="141" customWidth="1"/>
    <col min="10491" max="10491" width="15.28515625" style="141" customWidth="1"/>
    <col min="10492" max="10492" width="12.7109375" style="141" customWidth="1"/>
    <col min="10493" max="10493" width="12" style="141" customWidth="1"/>
    <col min="10494" max="10494" width="13.5703125" style="141" customWidth="1"/>
    <col min="10495" max="10495" width="19.28515625" style="141" customWidth="1"/>
    <col min="10496" max="10496" width="20.42578125" style="141" customWidth="1"/>
    <col min="10497" max="10498" width="11.85546875" style="141" customWidth="1"/>
    <col min="10499" max="10499" width="11.5703125" style="141" customWidth="1"/>
    <col min="10500" max="10500" width="20.140625" style="141" customWidth="1"/>
    <col min="10501" max="10501" width="16.28515625" style="141" customWidth="1"/>
    <col min="10502" max="10502" width="12.85546875" style="141" customWidth="1"/>
    <col min="10503" max="10503" width="9.140625" style="141"/>
    <col min="10504" max="10504" width="11.7109375" style="141" customWidth="1"/>
    <col min="10505" max="10505" width="17.7109375" style="141" customWidth="1"/>
    <col min="10506" max="10506" width="9.140625" style="141"/>
    <col min="10507" max="10507" width="9" style="141" customWidth="1"/>
    <col min="10508" max="10508" width="11.42578125" style="141" customWidth="1"/>
    <col min="10509" max="10509" width="10.28515625" style="141" customWidth="1"/>
    <col min="10510" max="10510" width="9.140625" style="141"/>
    <col min="10511" max="10511" width="4.7109375" style="141" customWidth="1"/>
    <col min="10512" max="10512" width="12.5703125" style="141" customWidth="1"/>
    <col min="10513" max="10513" width="10.140625" style="141" customWidth="1"/>
    <col min="10514" max="10516" width="9.140625" style="141"/>
    <col min="10517" max="10517" width="10.85546875" style="141" customWidth="1"/>
    <col min="10518" max="10518" width="14.85546875" style="141" customWidth="1"/>
    <col min="10519" max="10519" width="9.140625" style="141"/>
    <col min="10520" max="10520" width="13.28515625" style="141" customWidth="1"/>
    <col min="10521" max="10527" width="11.85546875" style="141" customWidth="1"/>
    <col min="10528" max="10528" width="9.140625" style="141"/>
    <col min="10529" max="10529" width="16.7109375" style="141" customWidth="1"/>
    <col min="10530" max="10530" width="10" style="141" customWidth="1"/>
    <col min="10531" max="10531" width="23.85546875" style="141" customWidth="1"/>
    <col min="10532" max="10532" width="16.5703125" style="141" customWidth="1"/>
    <col min="10533" max="10533" width="14.85546875" style="141" customWidth="1"/>
    <col min="10534" max="10534" width="15.140625" style="141" customWidth="1"/>
    <col min="10535" max="10535" width="11" style="141" customWidth="1"/>
    <col min="10536" max="10536" width="11.5703125" style="141" customWidth="1"/>
    <col min="10537" max="10537" width="13.28515625" style="141" customWidth="1"/>
    <col min="10538" max="10539" width="20.140625" style="141" customWidth="1"/>
    <col min="10540" max="10542" width="13.42578125" style="141" customWidth="1"/>
    <col min="10543" max="10543" width="22.42578125" style="141" customWidth="1"/>
    <col min="10544" max="10544" width="21.28515625" style="141" customWidth="1"/>
    <col min="10545" max="10545" width="12" style="141" customWidth="1"/>
    <col min="10546" max="10546" width="13.5703125" style="141" customWidth="1"/>
    <col min="10547" max="10547" width="17.42578125" style="141" customWidth="1"/>
    <col min="10548" max="10548" width="14" style="141" customWidth="1"/>
    <col min="10549" max="10549" width="13" style="141" customWidth="1"/>
    <col min="10550" max="10550" width="14.85546875" style="141" customWidth="1"/>
    <col min="10551" max="10551" width="13.42578125" style="141" customWidth="1"/>
    <col min="10552" max="10552" width="14.42578125" style="141" customWidth="1"/>
    <col min="10553" max="10553" width="16.28515625" style="141" customWidth="1"/>
    <col min="10554" max="10554" width="16.140625" style="141" customWidth="1"/>
    <col min="10555" max="10555" width="15.85546875" style="141" customWidth="1"/>
    <col min="10556" max="10556" width="17.28515625" style="141" customWidth="1"/>
    <col min="10557" max="10557" width="15" style="141" customWidth="1"/>
    <col min="10558" max="10558" width="13.42578125" style="141" customWidth="1"/>
    <col min="10559" max="10559" width="24.5703125" style="141" customWidth="1"/>
    <col min="10560" max="10560" width="19.140625" style="141" customWidth="1"/>
    <col min="10561" max="10561" width="9.140625" style="141"/>
    <col min="10562" max="10562" width="13.5703125" style="141" customWidth="1"/>
    <col min="10563" max="10563" width="19.28515625" style="141" customWidth="1"/>
    <col min="10564" max="10564" width="13" style="141" customWidth="1"/>
    <col min="10565" max="10565" width="9.140625" style="141"/>
    <col min="10566" max="10566" width="9.28515625" style="141" customWidth="1"/>
    <col min="10567" max="10567" width="13.28515625" style="141" customWidth="1"/>
    <col min="10568" max="10568" width="15.5703125" style="141" customWidth="1"/>
    <col min="10569" max="10569" width="9.28515625" style="141" customWidth="1"/>
    <col min="10570" max="10570" width="13.28515625" style="141" customWidth="1"/>
    <col min="10571" max="10571" width="15" style="141" customWidth="1"/>
    <col min="10572" max="10572" width="24.85546875" style="141" customWidth="1"/>
    <col min="10573" max="10739" width="9.140625" style="141"/>
    <col min="10740" max="10740" width="11.5703125" style="141" customWidth="1"/>
    <col min="10741" max="10741" width="16.7109375" style="141" customWidth="1"/>
    <col min="10742" max="10742" width="17.28515625" style="141" customWidth="1"/>
    <col min="10743" max="10744" width="9.140625" style="141"/>
    <col min="10745" max="10745" width="21" style="141" customWidth="1"/>
    <col min="10746" max="10746" width="12.85546875" style="141" customWidth="1"/>
    <col min="10747" max="10747" width="15.28515625" style="141" customWidth="1"/>
    <col min="10748" max="10748" width="12.7109375" style="141" customWidth="1"/>
    <col min="10749" max="10749" width="12" style="141" customWidth="1"/>
    <col min="10750" max="10750" width="13.5703125" style="141" customWidth="1"/>
    <col min="10751" max="10751" width="19.28515625" style="141" customWidth="1"/>
    <col min="10752" max="10752" width="20.42578125" style="141" customWidth="1"/>
    <col min="10753" max="10754" width="11.85546875" style="141" customWidth="1"/>
    <col min="10755" max="10755" width="11.5703125" style="141" customWidth="1"/>
    <col min="10756" max="10756" width="20.140625" style="141" customWidth="1"/>
    <col min="10757" max="10757" width="16.28515625" style="141" customWidth="1"/>
    <col min="10758" max="10758" width="12.85546875" style="141" customWidth="1"/>
    <col min="10759" max="10759" width="9.140625" style="141"/>
    <col min="10760" max="10760" width="11.7109375" style="141" customWidth="1"/>
    <col min="10761" max="10761" width="17.7109375" style="141" customWidth="1"/>
    <col min="10762" max="10762" width="9.140625" style="141"/>
    <col min="10763" max="10763" width="9" style="141" customWidth="1"/>
    <col min="10764" max="10764" width="11.42578125" style="141" customWidth="1"/>
    <col min="10765" max="10765" width="10.28515625" style="141" customWidth="1"/>
    <col min="10766" max="10766" width="9.140625" style="141"/>
    <col min="10767" max="10767" width="4.7109375" style="141" customWidth="1"/>
    <col min="10768" max="10768" width="12.5703125" style="141" customWidth="1"/>
    <col min="10769" max="10769" width="10.140625" style="141" customWidth="1"/>
    <col min="10770" max="10772" width="9.140625" style="141"/>
    <col min="10773" max="10773" width="10.85546875" style="141" customWidth="1"/>
    <col min="10774" max="10774" width="14.85546875" style="141" customWidth="1"/>
    <col min="10775" max="10775" width="9.140625" style="141"/>
    <col min="10776" max="10776" width="13.28515625" style="141" customWidth="1"/>
    <col min="10777" max="10783" width="11.85546875" style="141" customWidth="1"/>
    <col min="10784" max="10784" width="9.140625" style="141"/>
    <col min="10785" max="10785" width="16.7109375" style="141" customWidth="1"/>
    <col min="10786" max="10786" width="10" style="141" customWidth="1"/>
    <col min="10787" max="10787" width="23.85546875" style="141" customWidth="1"/>
    <col min="10788" max="10788" width="16.5703125" style="141" customWidth="1"/>
    <col min="10789" max="10789" width="14.85546875" style="141" customWidth="1"/>
    <col min="10790" max="10790" width="15.140625" style="141" customWidth="1"/>
    <col min="10791" max="10791" width="11" style="141" customWidth="1"/>
    <col min="10792" max="10792" width="11.5703125" style="141" customWidth="1"/>
    <col min="10793" max="10793" width="13.28515625" style="141" customWidth="1"/>
    <col min="10794" max="10795" width="20.140625" style="141" customWidth="1"/>
    <col min="10796" max="10798" width="13.42578125" style="141" customWidth="1"/>
    <col min="10799" max="10799" width="22.42578125" style="141" customWidth="1"/>
    <col min="10800" max="10800" width="21.28515625" style="141" customWidth="1"/>
    <col min="10801" max="10801" width="12" style="141" customWidth="1"/>
    <col min="10802" max="10802" width="13.5703125" style="141" customWidth="1"/>
    <col min="10803" max="10803" width="17.42578125" style="141" customWidth="1"/>
    <col min="10804" max="10804" width="14" style="141" customWidth="1"/>
    <col min="10805" max="10805" width="13" style="141" customWidth="1"/>
    <col min="10806" max="10806" width="14.85546875" style="141" customWidth="1"/>
    <col min="10807" max="10807" width="13.42578125" style="141" customWidth="1"/>
    <col min="10808" max="10808" width="14.42578125" style="141" customWidth="1"/>
    <col min="10809" max="10809" width="16.28515625" style="141" customWidth="1"/>
    <col min="10810" max="10810" width="16.140625" style="141" customWidth="1"/>
    <col min="10811" max="10811" width="15.85546875" style="141" customWidth="1"/>
    <col min="10812" max="10812" width="17.28515625" style="141" customWidth="1"/>
    <col min="10813" max="10813" width="15" style="141" customWidth="1"/>
    <col min="10814" max="10814" width="13.42578125" style="141" customWidth="1"/>
    <col min="10815" max="10815" width="24.5703125" style="141" customWidth="1"/>
    <col min="10816" max="10816" width="19.140625" style="141" customWidth="1"/>
    <col min="10817" max="10817" width="9.140625" style="141"/>
    <col min="10818" max="10818" width="13.5703125" style="141" customWidth="1"/>
    <col min="10819" max="10819" width="19.28515625" style="141" customWidth="1"/>
    <col min="10820" max="10820" width="13" style="141" customWidth="1"/>
    <col min="10821" max="10821" width="9.140625" style="141"/>
    <col min="10822" max="10822" width="9.28515625" style="141" customWidth="1"/>
    <col min="10823" max="10823" width="13.28515625" style="141" customWidth="1"/>
    <col min="10824" max="10824" width="15.5703125" style="141" customWidth="1"/>
    <col min="10825" max="10825" width="9.28515625" style="141" customWidth="1"/>
    <col min="10826" max="10826" width="13.28515625" style="141" customWidth="1"/>
    <col min="10827" max="10827" width="15" style="141" customWidth="1"/>
    <col min="10828" max="10828" width="24.85546875" style="141" customWidth="1"/>
    <col min="10829" max="10995" width="9.140625" style="141"/>
    <col min="10996" max="10996" width="11.5703125" style="141" customWidth="1"/>
    <col min="10997" max="10997" width="16.7109375" style="141" customWidth="1"/>
    <col min="10998" max="10998" width="17.28515625" style="141" customWidth="1"/>
    <col min="10999" max="11000" width="9.140625" style="141"/>
    <col min="11001" max="11001" width="21" style="141" customWidth="1"/>
    <col min="11002" max="11002" width="12.85546875" style="141" customWidth="1"/>
    <col min="11003" max="11003" width="15.28515625" style="141" customWidth="1"/>
    <col min="11004" max="11004" width="12.7109375" style="141" customWidth="1"/>
    <col min="11005" max="11005" width="12" style="141" customWidth="1"/>
    <col min="11006" max="11006" width="13.5703125" style="141" customWidth="1"/>
    <col min="11007" max="11007" width="19.28515625" style="141" customWidth="1"/>
    <col min="11008" max="11008" width="20.42578125" style="141" customWidth="1"/>
    <col min="11009" max="11010" width="11.85546875" style="141" customWidth="1"/>
    <col min="11011" max="11011" width="11.5703125" style="141" customWidth="1"/>
    <col min="11012" max="11012" width="20.140625" style="141" customWidth="1"/>
    <col min="11013" max="11013" width="16.28515625" style="141" customWidth="1"/>
    <col min="11014" max="11014" width="12.85546875" style="141" customWidth="1"/>
    <col min="11015" max="11015" width="9.140625" style="141"/>
    <col min="11016" max="11016" width="11.7109375" style="141" customWidth="1"/>
    <col min="11017" max="11017" width="17.7109375" style="141" customWidth="1"/>
    <col min="11018" max="11018" width="9.140625" style="141"/>
    <col min="11019" max="11019" width="9" style="141" customWidth="1"/>
    <col min="11020" max="11020" width="11.42578125" style="141" customWidth="1"/>
    <col min="11021" max="11021" width="10.28515625" style="141" customWidth="1"/>
    <col min="11022" max="11022" width="9.140625" style="141"/>
    <col min="11023" max="11023" width="4.7109375" style="141" customWidth="1"/>
    <col min="11024" max="11024" width="12.5703125" style="141" customWidth="1"/>
    <col min="11025" max="11025" width="10.140625" style="141" customWidth="1"/>
    <col min="11026" max="11028" width="9.140625" style="141"/>
    <col min="11029" max="11029" width="10.85546875" style="141" customWidth="1"/>
    <col min="11030" max="11030" width="14.85546875" style="141" customWidth="1"/>
    <col min="11031" max="11031" width="9.140625" style="141"/>
    <col min="11032" max="11032" width="13.28515625" style="141" customWidth="1"/>
    <col min="11033" max="11039" width="11.85546875" style="141" customWidth="1"/>
    <col min="11040" max="11040" width="9.140625" style="141"/>
    <col min="11041" max="11041" width="16.7109375" style="141" customWidth="1"/>
    <col min="11042" max="11042" width="10" style="141" customWidth="1"/>
    <col min="11043" max="11043" width="23.85546875" style="141" customWidth="1"/>
    <col min="11044" max="11044" width="16.5703125" style="141" customWidth="1"/>
    <col min="11045" max="11045" width="14.85546875" style="141" customWidth="1"/>
    <col min="11046" max="11046" width="15.140625" style="141" customWidth="1"/>
    <col min="11047" max="11047" width="11" style="141" customWidth="1"/>
    <col min="11048" max="11048" width="11.5703125" style="141" customWidth="1"/>
    <col min="11049" max="11049" width="13.28515625" style="141" customWidth="1"/>
    <col min="11050" max="11051" width="20.140625" style="141" customWidth="1"/>
    <col min="11052" max="11054" width="13.42578125" style="141" customWidth="1"/>
    <col min="11055" max="11055" width="22.42578125" style="141" customWidth="1"/>
    <col min="11056" max="11056" width="21.28515625" style="141" customWidth="1"/>
    <col min="11057" max="11057" width="12" style="141" customWidth="1"/>
    <col min="11058" max="11058" width="13.5703125" style="141" customWidth="1"/>
    <col min="11059" max="11059" width="17.42578125" style="141" customWidth="1"/>
    <col min="11060" max="11060" width="14" style="141" customWidth="1"/>
    <col min="11061" max="11061" width="13" style="141" customWidth="1"/>
    <col min="11062" max="11062" width="14.85546875" style="141" customWidth="1"/>
    <col min="11063" max="11063" width="13.42578125" style="141" customWidth="1"/>
    <col min="11064" max="11064" width="14.42578125" style="141" customWidth="1"/>
    <col min="11065" max="11065" width="16.28515625" style="141" customWidth="1"/>
    <col min="11066" max="11066" width="16.140625" style="141" customWidth="1"/>
    <col min="11067" max="11067" width="15.85546875" style="141" customWidth="1"/>
    <col min="11068" max="11068" width="17.28515625" style="141" customWidth="1"/>
    <col min="11069" max="11069" width="15" style="141" customWidth="1"/>
    <col min="11070" max="11070" width="13.42578125" style="141" customWidth="1"/>
    <col min="11071" max="11071" width="24.5703125" style="141" customWidth="1"/>
    <col min="11072" max="11072" width="19.140625" style="141" customWidth="1"/>
    <col min="11073" max="11073" width="9.140625" style="141"/>
    <col min="11074" max="11074" width="13.5703125" style="141" customWidth="1"/>
    <col min="11075" max="11075" width="19.28515625" style="141" customWidth="1"/>
    <col min="11076" max="11076" width="13" style="141" customWidth="1"/>
    <col min="11077" max="11077" width="9.140625" style="141"/>
    <col min="11078" max="11078" width="9.28515625" style="141" customWidth="1"/>
    <col min="11079" max="11079" width="13.28515625" style="141" customWidth="1"/>
    <col min="11080" max="11080" width="15.5703125" style="141" customWidth="1"/>
    <col min="11081" max="11081" width="9.28515625" style="141" customWidth="1"/>
    <col min="11082" max="11082" width="13.28515625" style="141" customWidth="1"/>
    <col min="11083" max="11083" width="15" style="141" customWidth="1"/>
    <col min="11084" max="11084" width="24.85546875" style="141" customWidth="1"/>
    <col min="11085" max="11251" width="9.140625" style="141"/>
    <col min="11252" max="11252" width="11.5703125" style="141" customWidth="1"/>
    <col min="11253" max="11253" width="16.7109375" style="141" customWidth="1"/>
    <col min="11254" max="11254" width="17.28515625" style="141" customWidth="1"/>
    <col min="11255" max="11256" width="9.140625" style="141"/>
    <col min="11257" max="11257" width="21" style="141" customWidth="1"/>
    <col min="11258" max="11258" width="12.85546875" style="141" customWidth="1"/>
    <col min="11259" max="11259" width="15.28515625" style="141" customWidth="1"/>
    <col min="11260" max="11260" width="12.7109375" style="141" customWidth="1"/>
    <col min="11261" max="11261" width="12" style="141" customWidth="1"/>
    <col min="11262" max="11262" width="13.5703125" style="141" customWidth="1"/>
    <col min="11263" max="11263" width="19.28515625" style="141" customWidth="1"/>
    <col min="11264" max="11264" width="20.42578125" style="141" customWidth="1"/>
    <col min="11265" max="11266" width="11.85546875" style="141" customWidth="1"/>
    <col min="11267" max="11267" width="11.5703125" style="141" customWidth="1"/>
    <col min="11268" max="11268" width="20.140625" style="141" customWidth="1"/>
    <col min="11269" max="11269" width="16.28515625" style="141" customWidth="1"/>
    <col min="11270" max="11270" width="12.85546875" style="141" customWidth="1"/>
    <col min="11271" max="11271" width="9.140625" style="141"/>
    <col min="11272" max="11272" width="11.7109375" style="141" customWidth="1"/>
    <col min="11273" max="11273" width="17.7109375" style="141" customWidth="1"/>
    <col min="11274" max="11274" width="9.140625" style="141"/>
    <col min="11275" max="11275" width="9" style="141" customWidth="1"/>
    <col min="11276" max="11276" width="11.42578125" style="141" customWidth="1"/>
    <col min="11277" max="11277" width="10.28515625" style="141" customWidth="1"/>
    <col min="11278" max="11278" width="9.140625" style="141"/>
    <col min="11279" max="11279" width="4.7109375" style="141" customWidth="1"/>
    <col min="11280" max="11280" width="12.5703125" style="141" customWidth="1"/>
    <col min="11281" max="11281" width="10.140625" style="141" customWidth="1"/>
    <col min="11282" max="11284" width="9.140625" style="141"/>
    <col min="11285" max="11285" width="10.85546875" style="141" customWidth="1"/>
    <col min="11286" max="11286" width="14.85546875" style="141" customWidth="1"/>
    <col min="11287" max="11287" width="9.140625" style="141"/>
    <col min="11288" max="11288" width="13.28515625" style="141" customWidth="1"/>
    <col min="11289" max="11295" width="11.85546875" style="141" customWidth="1"/>
    <col min="11296" max="11296" width="9.140625" style="141"/>
    <col min="11297" max="11297" width="16.7109375" style="141" customWidth="1"/>
    <col min="11298" max="11298" width="10" style="141" customWidth="1"/>
    <col min="11299" max="11299" width="23.85546875" style="141" customWidth="1"/>
    <col min="11300" max="11300" width="16.5703125" style="141" customWidth="1"/>
    <col min="11301" max="11301" width="14.85546875" style="141" customWidth="1"/>
    <col min="11302" max="11302" width="15.140625" style="141" customWidth="1"/>
    <col min="11303" max="11303" width="11" style="141" customWidth="1"/>
    <col min="11304" max="11304" width="11.5703125" style="141" customWidth="1"/>
    <col min="11305" max="11305" width="13.28515625" style="141" customWidth="1"/>
    <col min="11306" max="11307" width="20.140625" style="141" customWidth="1"/>
    <col min="11308" max="11310" width="13.42578125" style="141" customWidth="1"/>
    <col min="11311" max="11311" width="22.42578125" style="141" customWidth="1"/>
    <col min="11312" max="11312" width="21.28515625" style="141" customWidth="1"/>
    <col min="11313" max="11313" width="12" style="141" customWidth="1"/>
    <col min="11314" max="11314" width="13.5703125" style="141" customWidth="1"/>
    <col min="11315" max="11315" width="17.42578125" style="141" customWidth="1"/>
    <col min="11316" max="11316" width="14" style="141" customWidth="1"/>
    <col min="11317" max="11317" width="13" style="141" customWidth="1"/>
    <col min="11318" max="11318" width="14.85546875" style="141" customWidth="1"/>
    <col min="11319" max="11319" width="13.42578125" style="141" customWidth="1"/>
    <col min="11320" max="11320" width="14.42578125" style="141" customWidth="1"/>
    <col min="11321" max="11321" width="16.28515625" style="141" customWidth="1"/>
    <col min="11322" max="11322" width="16.140625" style="141" customWidth="1"/>
    <col min="11323" max="11323" width="15.85546875" style="141" customWidth="1"/>
    <col min="11324" max="11324" width="17.28515625" style="141" customWidth="1"/>
    <col min="11325" max="11325" width="15" style="141" customWidth="1"/>
    <col min="11326" max="11326" width="13.42578125" style="141" customWidth="1"/>
    <col min="11327" max="11327" width="24.5703125" style="141" customWidth="1"/>
    <col min="11328" max="11328" width="19.140625" style="141" customWidth="1"/>
    <col min="11329" max="11329" width="9.140625" style="141"/>
    <col min="11330" max="11330" width="13.5703125" style="141" customWidth="1"/>
    <col min="11331" max="11331" width="19.28515625" style="141" customWidth="1"/>
    <col min="11332" max="11332" width="13" style="141" customWidth="1"/>
    <col min="11333" max="11333" width="9.140625" style="141"/>
    <col min="11334" max="11334" width="9.28515625" style="141" customWidth="1"/>
    <col min="11335" max="11335" width="13.28515625" style="141" customWidth="1"/>
    <col min="11336" max="11336" width="15.5703125" style="141" customWidth="1"/>
    <col min="11337" max="11337" width="9.28515625" style="141" customWidth="1"/>
    <col min="11338" max="11338" width="13.28515625" style="141" customWidth="1"/>
    <col min="11339" max="11339" width="15" style="141" customWidth="1"/>
    <col min="11340" max="11340" width="24.85546875" style="141" customWidth="1"/>
    <col min="11341" max="11507" width="9.140625" style="141"/>
    <col min="11508" max="11508" width="11.5703125" style="141" customWidth="1"/>
    <col min="11509" max="11509" width="16.7109375" style="141" customWidth="1"/>
    <col min="11510" max="11510" width="17.28515625" style="141" customWidth="1"/>
    <col min="11511" max="11512" width="9.140625" style="141"/>
    <col min="11513" max="11513" width="21" style="141" customWidth="1"/>
    <col min="11514" max="11514" width="12.85546875" style="141" customWidth="1"/>
    <col min="11515" max="11515" width="15.28515625" style="141" customWidth="1"/>
    <col min="11516" max="11516" width="12.7109375" style="141" customWidth="1"/>
    <col min="11517" max="11517" width="12" style="141" customWidth="1"/>
    <col min="11518" max="11518" width="13.5703125" style="141" customWidth="1"/>
    <col min="11519" max="11519" width="19.28515625" style="141" customWidth="1"/>
    <col min="11520" max="11520" width="20.42578125" style="141" customWidth="1"/>
    <col min="11521" max="11522" width="11.85546875" style="141" customWidth="1"/>
    <col min="11523" max="11523" width="11.5703125" style="141" customWidth="1"/>
    <col min="11524" max="11524" width="20.140625" style="141" customWidth="1"/>
    <col min="11525" max="11525" width="16.28515625" style="141" customWidth="1"/>
    <col min="11526" max="11526" width="12.85546875" style="141" customWidth="1"/>
    <col min="11527" max="11527" width="9.140625" style="141"/>
    <col min="11528" max="11528" width="11.7109375" style="141" customWidth="1"/>
    <col min="11529" max="11529" width="17.7109375" style="141" customWidth="1"/>
    <col min="11530" max="11530" width="9.140625" style="141"/>
    <col min="11531" max="11531" width="9" style="141" customWidth="1"/>
    <col min="11532" max="11532" width="11.42578125" style="141" customWidth="1"/>
    <col min="11533" max="11533" width="10.28515625" style="141" customWidth="1"/>
    <col min="11534" max="11534" width="9.140625" style="141"/>
    <col min="11535" max="11535" width="4.7109375" style="141" customWidth="1"/>
    <col min="11536" max="11536" width="12.5703125" style="141" customWidth="1"/>
    <col min="11537" max="11537" width="10.140625" style="141" customWidth="1"/>
    <col min="11538" max="11540" width="9.140625" style="141"/>
    <col min="11541" max="11541" width="10.85546875" style="141" customWidth="1"/>
    <col min="11542" max="11542" width="14.85546875" style="141" customWidth="1"/>
    <col min="11543" max="11543" width="9.140625" style="141"/>
    <col min="11544" max="11544" width="13.28515625" style="141" customWidth="1"/>
    <col min="11545" max="11551" width="11.85546875" style="141" customWidth="1"/>
    <col min="11552" max="11552" width="9.140625" style="141"/>
    <col min="11553" max="11553" width="16.7109375" style="141" customWidth="1"/>
    <col min="11554" max="11554" width="10" style="141" customWidth="1"/>
    <col min="11555" max="11555" width="23.85546875" style="141" customWidth="1"/>
    <col min="11556" max="11556" width="16.5703125" style="141" customWidth="1"/>
    <col min="11557" max="11557" width="14.85546875" style="141" customWidth="1"/>
    <col min="11558" max="11558" width="15.140625" style="141" customWidth="1"/>
    <col min="11559" max="11559" width="11" style="141" customWidth="1"/>
    <col min="11560" max="11560" width="11.5703125" style="141" customWidth="1"/>
    <col min="11561" max="11561" width="13.28515625" style="141" customWidth="1"/>
    <col min="11562" max="11563" width="20.140625" style="141" customWidth="1"/>
    <col min="11564" max="11566" width="13.42578125" style="141" customWidth="1"/>
    <col min="11567" max="11567" width="22.42578125" style="141" customWidth="1"/>
    <col min="11568" max="11568" width="21.28515625" style="141" customWidth="1"/>
    <col min="11569" max="11569" width="12" style="141" customWidth="1"/>
    <col min="11570" max="11570" width="13.5703125" style="141" customWidth="1"/>
    <col min="11571" max="11571" width="17.42578125" style="141" customWidth="1"/>
    <col min="11572" max="11572" width="14" style="141" customWidth="1"/>
    <col min="11573" max="11573" width="13" style="141" customWidth="1"/>
    <col min="11574" max="11574" width="14.85546875" style="141" customWidth="1"/>
    <col min="11575" max="11575" width="13.42578125" style="141" customWidth="1"/>
    <col min="11576" max="11576" width="14.42578125" style="141" customWidth="1"/>
    <col min="11577" max="11577" width="16.28515625" style="141" customWidth="1"/>
    <col min="11578" max="11578" width="16.140625" style="141" customWidth="1"/>
    <col min="11579" max="11579" width="15.85546875" style="141" customWidth="1"/>
    <col min="11580" max="11580" width="17.28515625" style="141" customWidth="1"/>
    <col min="11581" max="11581" width="15" style="141" customWidth="1"/>
    <col min="11582" max="11582" width="13.42578125" style="141" customWidth="1"/>
    <col min="11583" max="11583" width="24.5703125" style="141" customWidth="1"/>
    <col min="11584" max="11584" width="19.140625" style="141" customWidth="1"/>
    <col min="11585" max="11585" width="9.140625" style="141"/>
    <col min="11586" max="11586" width="13.5703125" style="141" customWidth="1"/>
    <col min="11587" max="11587" width="19.28515625" style="141" customWidth="1"/>
    <col min="11588" max="11588" width="13" style="141" customWidth="1"/>
    <col min="11589" max="11589" width="9.140625" style="141"/>
    <col min="11590" max="11590" width="9.28515625" style="141" customWidth="1"/>
    <col min="11591" max="11591" width="13.28515625" style="141" customWidth="1"/>
    <col min="11592" max="11592" width="15.5703125" style="141" customWidth="1"/>
    <col min="11593" max="11593" width="9.28515625" style="141" customWidth="1"/>
    <col min="11594" max="11594" width="13.28515625" style="141" customWidth="1"/>
    <col min="11595" max="11595" width="15" style="141" customWidth="1"/>
    <col min="11596" max="11596" width="24.85546875" style="141" customWidth="1"/>
    <col min="11597" max="11763" width="9.140625" style="141"/>
    <col min="11764" max="11764" width="11.5703125" style="141" customWidth="1"/>
    <col min="11765" max="11765" width="16.7109375" style="141" customWidth="1"/>
    <col min="11766" max="11766" width="17.28515625" style="141" customWidth="1"/>
    <col min="11767" max="11768" width="9.140625" style="141"/>
    <col min="11769" max="11769" width="21" style="141" customWidth="1"/>
    <col min="11770" max="11770" width="12.85546875" style="141" customWidth="1"/>
    <col min="11771" max="11771" width="15.28515625" style="141" customWidth="1"/>
    <col min="11772" max="11772" width="12.7109375" style="141" customWidth="1"/>
    <col min="11773" max="11773" width="12" style="141" customWidth="1"/>
    <col min="11774" max="11774" width="13.5703125" style="141" customWidth="1"/>
    <col min="11775" max="11775" width="19.28515625" style="141" customWidth="1"/>
    <col min="11776" max="11776" width="20.42578125" style="141" customWidth="1"/>
    <col min="11777" max="11778" width="11.85546875" style="141" customWidth="1"/>
    <col min="11779" max="11779" width="11.5703125" style="141" customWidth="1"/>
    <col min="11780" max="11780" width="20.140625" style="141" customWidth="1"/>
    <col min="11781" max="11781" width="16.28515625" style="141" customWidth="1"/>
    <col min="11782" max="11782" width="12.85546875" style="141" customWidth="1"/>
    <col min="11783" max="11783" width="9.140625" style="141"/>
    <col min="11784" max="11784" width="11.7109375" style="141" customWidth="1"/>
    <col min="11785" max="11785" width="17.7109375" style="141" customWidth="1"/>
    <col min="11786" max="11786" width="9.140625" style="141"/>
    <col min="11787" max="11787" width="9" style="141" customWidth="1"/>
    <col min="11788" max="11788" width="11.42578125" style="141" customWidth="1"/>
    <col min="11789" max="11789" width="10.28515625" style="141" customWidth="1"/>
    <col min="11790" max="11790" width="9.140625" style="141"/>
    <col min="11791" max="11791" width="4.7109375" style="141" customWidth="1"/>
    <col min="11792" max="11792" width="12.5703125" style="141" customWidth="1"/>
    <col min="11793" max="11793" width="10.140625" style="141" customWidth="1"/>
    <col min="11794" max="11796" width="9.140625" style="141"/>
    <col min="11797" max="11797" width="10.85546875" style="141" customWidth="1"/>
    <col min="11798" max="11798" width="14.85546875" style="141" customWidth="1"/>
    <col min="11799" max="11799" width="9.140625" style="141"/>
    <col min="11800" max="11800" width="13.28515625" style="141" customWidth="1"/>
    <col min="11801" max="11807" width="11.85546875" style="141" customWidth="1"/>
    <col min="11808" max="11808" width="9.140625" style="141"/>
    <col min="11809" max="11809" width="16.7109375" style="141" customWidth="1"/>
    <col min="11810" max="11810" width="10" style="141" customWidth="1"/>
    <col min="11811" max="11811" width="23.85546875" style="141" customWidth="1"/>
    <col min="11812" max="11812" width="16.5703125" style="141" customWidth="1"/>
    <col min="11813" max="11813" width="14.85546875" style="141" customWidth="1"/>
    <col min="11814" max="11814" width="15.140625" style="141" customWidth="1"/>
    <col min="11815" max="11815" width="11" style="141" customWidth="1"/>
    <col min="11816" max="11816" width="11.5703125" style="141" customWidth="1"/>
    <col min="11817" max="11817" width="13.28515625" style="141" customWidth="1"/>
    <col min="11818" max="11819" width="20.140625" style="141" customWidth="1"/>
    <col min="11820" max="11822" width="13.42578125" style="141" customWidth="1"/>
    <col min="11823" max="11823" width="22.42578125" style="141" customWidth="1"/>
    <col min="11824" max="11824" width="21.28515625" style="141" customWidth="1"/>
    <col min="11825" max="11825" width="12" style="141" customWidth="1"/>
    <col min="11826" max="11826" width="13.5703125" style="141" customWidth="1"/>
    <col min="11827" max="11827" width="17.42578125" style="141" customWidth="1"/>
    <col min="11828" max="11828" width="14" style="141" customWidth="1"/>
    <col min="11829" max="11829" width="13" style="141" customWidth="1"/>
    <col min="11830" max="11830" width="14.85546875" style="141" customWidth="1"/>
    <col min="11831" max="11831" width="13.42578125" style="141" customWidth="1"/>
    <col min="11832" max="11832" width="14.42578125" style="141" customWidth="1"/>
    <col min="11833" max="11833" width="16.28515625" style="141" customWidth="1"/>
    <col min="11834" max="11834" width="16.140625" style="141" customWidth="1"/>
    <col min="11835" max="11835" width="15.85546875" style="141" customWidth="1"/>
    <col min="11836" max="11836" width="17.28515625" style="141" customWidth="1"/>
    <col min="11837" max="11837" width="15" style="141" customWidth="1"/>
    <col min="11838" max="11838" width="13.42578125" style="141" customWidth="1"/>
    <col min="11839" max="11839" width="24.5703125" style="141" customWidth="1"/>
    <col min="11840" max="11840" width="19.140625" style="141" customWidth="1"/>
    <col min="11841" max="11841" width="9.140625" style="141"/>
    <col min="11842" max="11842" width="13.5703125" style="141" customWidth="1"/>
    <col min="11843" max="11843" width="19.28515625" style="141" customWidth="1"/>
    <col min="11844" max="11844" width="13" style="141" customWidth="1"/>
    <col min="11845" max="11845" width="9.140625" style="141"/>
    <col min="11846" max="11846" width="9.28515625" style="141" customWidth="1"/>
    <col min="11847" max="11847" width="13.28515625" style="141" customWidth="1"/>
    <col min="11848" max="11848" width="15.5703125" style="141" customWidth="1"/>
    <col min="11849" max="11849" width="9.28515625" style="141" customWidth="1"/>
    <col min="11850" max="11850" width="13.28515625" style="141" customWidth="1"/>
    <col min="11851" max="11851" width="15" style="141" customWidth="1"/>
    <col min="11852" max="11852" width="24.85546875" style="141" customWidth="1"/>
    <col min="11853" max="12019" width="9.140625" style="141"/>
    <col min="12020" max="12020" width="11.5703125" style="141" customWidth="1"/>
    <col min="12021" max="12021" width="16.7109375" style="141" customWidth="1"/>
    <col min="12022" max="12022" width="17.28515625" style="141" customWidth="1"/>
    <col min="12023" max="12024" width="9.140625" style="141"/>
    <col min="12025" max="12025" width="21" style="141" customWidth="1"/>
    <col min="12026" max="12026" width="12.85546875" style="141" customWidth="1"/>
    <col min="12027" max="12027" width="15.28515625" style="141" customWidth="1"/>
    <col min="12028" max="12028" width="12.7109375" style="141" customWidth="1"/>
    <col min="12029" max="12029" width="12" style="141" customWidth="1"/>
    <col min="12030" max="12030" width="13.5703125" style="141" customWidth="1"/>
    <col min="12031" max="12031" width="19.28515625" style="141" customWidth="1"/>
    <col min="12032" max="12032" width="20.42578125" style="141" customWidth="1"/>
    <col min="12033" max="12034" width="11.85546875" style="141" customWidth="1"/>
    <col min="12035" max="12035" width="11.5703125" style="141" customWidth="1"/>
    <col min="12036" max="12036" width="20.140625" style="141" customWidth="1"/>
    <col min="12037" max="12037" width="16.28515625" style="141" customWidth="1"/>
    <col min="12038" max="12038" width="12.85546875" style="141" customWidth="1"/>
    <col min="12039" max="12039" width="9.140625" style="141"/>
    <col min="12040" max="12040" width="11.7109375" style="141" customWidth="1"/>
    <col min="12041" max="12041" width="17.7109375" style="141" customWidth="1"/>
    <col min="12042" max="12042" width="9.140625" style="141"/>
    <col min="12043" max="12043" width="9" style="141" customWidth="1"/>
    <col min="12044" max="12044" width="11.42578125" style="141" customWidth="1"/>
    <col min="12045" max="12045" width="10.28515625" style="141" customWidth="1"/>
    <col min="12046" max="12046" width="9.140625" style="141"/>
    <col min="12047" max="12047" width="4.7109375" style="141" customWidth="1"/>
    <col min="12048" max="12048" width="12.5703125" style="141" customWidth="1"/>
    <col min="12049" max="12049" width="10.140625" style="141" customWidth="1"/>
    <col min="12050" max="12052" width="9.140625" style="141"/>
    <col min="12053" max="12053" width="10.85546875" style="141" customWidth="1"/>
    <col min="12054" max="12054" width="14.85546875" style="141" customWidth="1"/>
    <col min="12055" max="12055" width="9.140625" style="141"/>
    <col min="12056" max="12056" width="13.28515625" style="141" customWidth="1"/>
    <col min="12057" max="12063" width="11.85546875" style="141" customWidth="1"/>
    <col min="12064" max="12064" width="9.140625" style="141"/>
    <col min="12065" max="12065" width="16.7109375" style="141" customWidth="1"/>
    <col min="12066" max="12066" width="10" style="141" customWidth="1"/>
    <col min="12067" max="12067" width="23.85546875" style="141" customWidth="1"/>
    <col min="12068" max="12068" width="16.5703125" style="141" customWidth="1"/>
    <col min="12069" max="12069" width="14.85546875" style="141" customWidth="1"/>
    <col min="12070" max="12070" width="15.140625" style="141" customWidth="1"/>
    <col min="12071" max="12071" width="11" style="141" customWidth="1"/>
    <col min="12072" max="12072" width="11.5703125" style="141" customWidth="1"/>
    <col min="12073" max="12073" width="13.28515625" style="141" customWidth="1"/>
    <col min="12074" max="12075" width="20.140625" style="141" customWidth="1"/>
    <col min="12076" max="12078" width="13.42578125" style="141" customWidth="1"/>
    <col min="12079" max="12079" width="22.42578125" style="141" customWidth="1"/>
    <col min="12080" max="12080" width="21.28515625" style="141" customWidth="1"/>
    <col min="12081" max="12081" width="12" style="141" customWidth="1"/>
    <col min="12082" max="12082" width="13.5703125" style="141" customWidth="1"/>
    <col min="12083" max="12083" width="17.42578125" style="141" customWidth="1"/>
    <col min="12084" max="12084" width="14" style="141" customWidth="1"/>
    <col min="12085" max="12085" width="13" style="141" customWidth="1"/>
    <col min="12086" max="12086" width="14.85546875" style="141" customWidth="1"/>
    <col min="12087" max="12087" width="13.42578125" style="141" customWidth="1"/>
    <col min="12088" max="12088" width="14.42578125" style="141" customWidth="1"/>
    <col min="12089" max="12089" width="16.28515625" style="141" customWidth="1"/>
    <col min="12090" max="12090" width="16.140625" style="141" customWidth="1"/>
    <col min="12091" max="12091" width="15.85546875" style="141" customWidth="1"/>
    <col min="12092" max="12092" width="17.28515625" style="141" customWidth="1"/>
    <col min="12093" max="12093" width="15" style="141" customWidth="1"/>
    <col min="12094" max="12094" width="13.42578125" style="141" customWidth="1"/>
    <col min="12095" max="12095" width="24.5703125" style="141" customWidth="1"/>
    <col min="12096" max="12096" width="19.140625" style="141" customWidth="1"/>
    <col min="12097" max="12097" width="9.140625" style="141"/>
    <col min="12098" max="12098" width="13.5703125" style="141" customWidth="1"/>
    <col min="12099" max="12099" width="19.28515625" style="141" customWidth="1"/>
    <col min="12100" max="12100" width="13" style="141" customWidth="1"/>
    <col min="12101" max="12101" width="9.140625" style="141"/>
    <col min="12102" max="12102" width="9.28515625" style="141" customWidth="1"/>
    <col min="12103" max="12103" width="13.28515625" style="141" customWidth="1"/>
    <col min="12104" max="12104" width="15.5703125" style="141" customWidth="1"/>
    <col min="12105" max="12105" width="9.28515625" style="141" customWidth="1"/>
    <col min="12106" max="12106" width="13.28515625" style="141" customWidth="1"/>
    <col min="12107" max="12107" width="15" style="141" customWidth="1"/>
    <col min="12108" max="12108" width="24.85546875" style="141" customWidth="1"/>
    <col min="12109" max="12275" width="9.140625" style="141"/>
    <col min="12276" max="12276" width="11.5703125" style="141" customWidth="1"/>
    <col min="12277" max="12277" width="16.7109375" style="141" customWidth="1"/>
    <col min="12278" max="12278" width="17.28515625" style="141" customWidth="1"/>
    <col min="12279" max="12280" width="9.140625" style="141"/>
    <col min="12281" max="12281" width="21" style="141" customWidth="1"/>
    <col min="12282" max="12282" width="12.85546875" style="141" customWidth="1"/>
    <col min="12283" max="12283" width="15.28515625" style="141" customWidth="1"/>
    <col min="12284" max="12284" width="12.7109375" style="141" customWidth="1"/>
    <col min="12285" max="12285" width="12" style="141" customWidth="1"/>
    <col min="12286" max="12286" width="13.5703125" style="141" customWidth="1"/>
    <col min="12287" max="12287" width="19.28515625" style="141" customWidth="1"/>
    <col min="12288" max="12288" width="20.42578125" style="141" customWidth="1"/>
    <col min="12289" max="12290" width="11.85546875" style="141" customWidth="1"/>
    <col min="12291" max="12291" width="11.5703125" style="141" customWidth="1"/>
    <col min="12292" max="12292" width="20.140625" style="141" customWidth="1"/>
    <col min="12293" max="12293" width="16.28515625" style="141" customWidth="1"/>
    <col min="12294" max="12294" width="12.85546875" style="141" customWidth="1"/>
    <col min="12295" max="12295" width="9.140625" style="141"/>
    <col min="12296" max="12296" width="11.7109375" style="141" customWidth="1"/>
    <col min="12297" max="12297" width="17.7109375" style="141" customWidth="1"/>
    <col min="12298" max="12298" width="9.140625" style="141"/>
    <col min="12299" max="12299" width="9" style="141" customWidth="1"/>
    <col min="12300" max="12300" width="11.42578125" style="141" customWidth="1"/>
    <col min="12301" max="12301" width="10.28515625" style="141" customWidth="1"/>
    <col min="12302" max="12302" width="9.140625" style="141"/>
    <col min="12303" max="12303" width="4.7109375" style="141" customWidth="1"/>
    <col min="12304" max="12304" width="12.5703125" style="141" customWidth="1"/>
    <col min="12305" max="12305" width="10.140625" style="141" customWidth="1"/>
    <col min="12306" max="12308" width="9.140625" style="141"/>
    <col min="12309" max="12309" width="10.85546875" style="141" customWidth="1"/>
    <col min="12310" max="12310" width="14.85546875" style="141" customWidth="1"/>
    <col min="12311" max="12311" width="9.140625" style="141"/>
    <col min="12312" max="12312" width="13.28515625" style="141" customWidth="1"/>
    <col min="12313" max="12319" width="11.85546875" style="141" customWidth="1"/>
    <col min="12320" max="12320" width="9.140625" style="141"/>
    <col min="12321" max="12321" width="16.7109375" style="141" customWidth="1"/>
    <col min="12322" max="12322" width="10" style="141" customWidth="1"/>
    <col min="12323" max="12323" width="23.85546875" style="141" customWidth="1"/>
    <col min="12324" max="12324" width="16.5703125" style="141" customWidth="1"/>
    <col min="12325" max="12325" width="14.85546875" style="141" customWidth="1"/>
    <col min="12326" max="12326" width="15.140625" style="141" customWidth="1"/>
    <col min="12327" max="12327" width="11" style="141" customWidth="1"/>
    <col min="12328" max="12328" width="11.5703125" style="141" customWidth="1"/>
    <col min="12329" max="12329" width="13.28515625" style="141" customWidth="1"/>
    <col min="12330" max="12331" width="20.140625" style="141" customWidth="1"/>
    <col min="12332" max="12334" width="13.42578125" style="141" customWidth="1"/>
    <col min="12335" max="12335" width="22.42578125" style="141" customWidth="1"/>
    <col min="12336" max="12336" width="21.28515625" style="141" customWidth="1"/>
    <col min="12337" max="12337" width="12" style="141" customWidth="1"/>
    <col min="12338" max="12338" width="13.5703125" style="141" customWidth="1"/>
    <col min="12339" max="12339" width="17.42578125" style="141" customWidth="1"/>
    <col min="12340" max="12340" width="14" style="141" customWidth="1"/>
    <col min="12341" max="12341" width="13" style="141" customWidth="1"/>
    <col min="12342" max="12342" width="14.85546875" style="141" customWidth="1"/>
    <col min="12343" max="12343" width="13.42578125" style="141" customWidth="1"/>
    <col min="12344" max="12344" width="14.42578125" style="141" customWidth="1"/>
    <col min="12345" max="12345" width="16.28515625" style="141" customWidth="1"/>
    <col min="12346" max="12346" width="16.140625" style="141" customWidth="1"/>
    <col min="12347" max="12347" width="15.85546875" style="141" customWidth="1"/>
    <col min="12348" max="12348" width="17.28515625" style="141" customWidth="1"/>
    <col min="12349" max="12349" width="15" style="141" customWidth="1"/>
    <col min="12350" max="12350" width="13.42578125" style="141" customWidth="1"/>
    <col min="12351" max="12351" width="24.5703125" style="141" customWidth="1"/>
    <col min="12352" max="12352" width="19.140625" style="141" customWidth="1"/>
    <col min="12353" max="12353" width="9.140625" style="141"/>
    <col min="12354" max="12354" width="13.5703125" style="141" customWidth="1"/>
    <col min="12355" max="12355" width="19.28515625" style="141" customWidth="1"/>
    <col min="12356" max="12356" width="13" style="141" customWidth="1"/>
    <col min="12357" max="12357" width="9.140625" style="141"/>
    <col min="12358" max="12358" width="9.28515625" style="141" customWidth="1"/>
    <col min="12359" max="12359" width="13.28515625" style="141" customWidth="1"/>
    <col min="12360" max="12360" width="15.5703125" style="141" customWidth="1"/>
    <col min="12361" max="12361" width="9.28515625" style="141" customWidth="1"/>
    <col min="12362" max="12362" width="13.28515625" style="141" customWidth="1"/>
    <col min="12363" max="12363" width="15" style="141" customWidth="1"/>
    <col min="12364" max="12364" width="24.85546875" style="141" customWidth="1"/>
    <col min="12365" max="12531" width="9.140625" style="141"/>
    <col min="12532" max="12532" width="11.5703125" style="141" customWidth="1"/>
    <col min="12533" max="12533" width="16.7109375" style="141" customWidth="1"/>
    <col min="12534" max="12534" width="17.28515625" style="141" customWidth="1"/>
    <col min="12535" max="12536" width="9.140625" style="141"/>
    <col min="12537" max="12537" width="21" style="141" customWidth="1"/>
    <col min="12538" max="12538" width="12.85546875" style="141" customWidth="1"/>
    <col min="12539" max="12539" width="15.28515625" style="141" customWidth="1"/>
    <col min="12540" max="12540" width="12.7109375" style="141" customWidth="1"/>
    <col min="12541" max="12541" width="12" style="141" customWidth="1"/>
    <col min="12542" max="12542" width="13.5703125" style="141" customWidth="1"/>
    <col min="12543" max="12543" width="19.28515625" style="141" customWidth="1"/>
    <col min="12544" max="12544" width="20.42578125" style="141" customWidth="1"/>
    <col min="12545" max="12546" width="11.85546875" style="141" customWidth="1"/>
    <col min="12547" max="12547" width="11.5703125" style="141" customWidth="1"/>
    <col min="12548" max="12548" width="20.140625" style="141" customWidth="1"/>
    <col min="12549" max="12549" width="16.28515625" style="141" customWidth="1"/>
    <col min="12550" max="12550" width="12.85546875" style="141" customWidth="1"/>
    <col min="12551" max="12551" width="9.140625" style="141"/>
    <col min="12552" max="12552" width="11.7109375" style="141" customWidth="1"/>
    <col min="12553" max="12553" width="17.7109375" style="141" customWidth="1"/>
    <col min="12554" max="12554" width="9.140625" style="141"/>
    <col min="12555" max="12555" width="9" style="141" customWidth="1"/>
    <col min="12556" max="12556" width="11.42578125" style="141" customWidth="1"/>
    <col min="12557" max="12557" width="10.28515625" style="141" customWidth="1"/>
    <col min="12558" max="12558" width="9.140625" style="141"/>
    <col min="12559" max="12559" width="4.7109375" style="141" customWidth="1"/>
    <col min="12560" max="12560" width="12.5703125" style="141" customWidth="1"/>
    <col min="12561" max="12561" width="10.140625" style="141" customWidth="1"/>
    <col min="12562" max="12564" width="9.140625" style="141"/>
    <col min="12565" max="12565" width="10.85546875" style="141" customWidth="1"/>
    <col min="12566" max="12566" width="14.85546875" style="141" customWidth="1"/>
    <col min="12567" max="12567" width="9.140625" style="141"/>
    <col min="12568" max="12568" width="13.28515625" style="141" customWidth="1"/>
    <col min="12569" max="12575" width="11.85546875" style="141" customWidth="1"/>
    <col min="12576" max="12576" width="9.140625" style="141"/>
    <col min="12577" max="12577" width="16.7109375" style="141" customWidth="1"/>
    <col min="12578" max="12578" width="10" style="141" customWidth="1"/>
    <col min="12579" max="12579" width="23.85546875" style="141" customWidth="1"/>
    <col min="12580" max="12580" width="16.5703125" style="141" customWidth="1"/>
    <col min="12581" max="12581" width="14.85546875" style="141" customWidth="1"/>
    <col min="12582" max="12582" width="15.140625" style="141" customWidth="1"/>
    <col min="12583" max="12583" width="11" style="141" customWidth="1"/>
    <col min="12584" max="12584" width="11.5703125" style="141" customWidth="1"/>
    <col min="12585" max="12585" width="13.28515625" style="141" customWidth="1"/>
    <col min="12586" max="12587" width="20.140625" style="141" customWidth="1"/>
    <col min="12588" max="12590" width="13.42578125" style="141" customWidth="1"/>
    <col min="12591" max="12591" width="22.42578125" style="141" customWidth="1"/>
    <col min="12592" max="12592" width="21.28515625" style="141" customWidth="1"/>
    <col min="12593" max="12593" width="12" style="141" customWidth="1"/>
    <col min="12594" max="12594" width="13.5703125" style="141" customWidth="1"/>
    <col min="12595" max="12595" width="17.42578125" style="141" customWidth="1"/>
    <col min="12596" max="12596" width="14" style="141" customWidth="1"/>
    <col min="12597" max="12597" width="13" style="141" customWidth="1"/>
    <col min="12598" max="12598" width="14.85546875" style="141" customWidth="1"/>
    <col min="12599" max="12599" width="13.42578125" style="141" customWidth="1"/>
    <col min="12600" max="12600" width="14.42578125" style="141" customWidth="1"/>
    <col min="12601" max="12601" width="16.28515625" style="141" customWidth="1"/>
    <col min="12602" max="12602" width="16.140625" style="141" customWidth="1"/>
    <col min="12603" max="12603" width="15.85546875" style="141" customWidth="1"/>
    <col min="12604" max="12604" width="17.28515625" style="141" customWidth="1"/>
    <col min="12605" max="12605" width="15" style="141" customWidth="1"/>
    <col min="12606" max="12606" width="13.42578125" style="141" customWidth="1"/>
    <col min="12607" max="12607" width="24.5703125" style="141" customWidth="1"/>
    <col min="12608" max="12608" width="19.140625" style="141" customWidth="1"/>
    <col min="12609" max="12609" width="9.140625" style="141"/>
    <col min="12610" max="12610" width="13.5703125" style="141" customWidth="1"/>
    <col min="12611" max="12611" width="19.28515625" style="141" customWidth="1"/>
    <col min="12612" max="12612" width="13" style="141" customWidth="1"/>
    <col min="12613" max="12613" width="9.140625" style="141"/>
    <col min="12614" max="12614" width="9.28515625" style="141" customWidth="1"/>
    <col min="12615" max="12615" width="13.28515625" style="141" customWidth="1"/>
    <col min="12616" max="12616" width="15.5703125" style="141" customWidth="1"/>
    <col min="12617" max="12617" width="9.28515625" style="141" customWidth="1"/>
    <col min="12618" max="12618" width="13.28515625" style="141" customWidth="1"/>
    <col min="12619" max="12619" width="15" style="141" customWidth="1"/>
    <col min="12620" max="12620" width="24.85546875" style="141" customWidth="1"/>
    <col min="12621" max="12787" width="9.140625" style="141"/>
    <col min="12788" max="12788" width="11.5703125" style="141" customWidth="1"/>
    <col min="12789" max="12789" width="16.7109375" style="141" customWidth="1"/>
    <col min="12790" max="12790" width="17.28515625" style="141" customWidth="1"/>
    <col min="12791" max="12792" width="9.140625" style="141"/>
    <col min="12793" max="12793" width="21" style="141" customWidth="1"/>
    <col min="12794" max="12794" width="12.85546875" style="141" customWidth="1"/>
    <col min="12795" max="12795" width="15.28515625" style="141" customWidth="1"/>
    <col min="12796" max="12796" width="12.7109375" style="141" customWidth="1"/>
    <col min="12797" max="12797" width="12" style="141" customWidth="1"/>
    <col min="12798" max="12798" width="13.5703125" style="141" customWidth="1"/>
    <col min="12799" max="12799" width="19.28515625" style="141" customWidth="1"/>
    <col min="12800" max="12800" width="20.42578125" style="141" customWidth="1"/>
    <col min="12801" max="12802" width="11.85546875" style="141" customWidth="1"/>
    <col min="12803" max="12803" width="11.5703125" style="141" customWidth="1"/>
    <col min="12804" max="12804" width="20.140625" style="141" customWidth="1"/>
    <col min="12805" max="12805" width="16.28515625" style="141" customWidth="1"/>
    <col min="12806" max="12806" width="12.85546875" style="141" customWidth="1"/>
    <col min="12807" max="12807" width="9.140625" style="141"/>
    <col min="12808" max="12808" width="11.7109375" style="141" customWidth="1"/>
    <col min="12809" max="12809" width="17.7109375" style="141" customWidth="1"/>
    <col min="12810" max="12810" width="9.140625" style="141"/>
    <col min="12811" max="12811" width="9" style="141" customWidth="1"/>
    <col min="12812" max="12812" width="11.42578125" style="141" customWidth="1"/>
    <col min="12813" max="12813" width="10.28515625" style="141" customWidth="1"/>
    <col min="12814" max="12814" width="9.140625" style="141"/>
    <col min="12815" max="12815" width="4.7109375" style="141" customWidth="1"/>
    <col min="12816" max="12816" width="12.5703125" style="141" customWidth="1"/>
    <col min="12817" max="12817" width="10.140625" style="141" customWidth="1"/>
    <col min="12818" max="12820" width="9.140625" style="141"/>
    <col min="12821" max="12821" width="10.85546875" style="141" customWidth="1"/>
    <col min="12822" max="12822" width="14.85546875" style="141" customWidth="1"/>
    <col min="12823" max="12823" width="9.140625" style="141"/>
    <col min="12824" max="12824" width="13.28515625" style="141" customWidth="1"/>
    <col min="12825" max="12831" width="11.85546875" style="141" customWidth="1"/>
    <col min="12832" max="12832" width="9.140625" style="141"/>
    <col min="12833" max="12833" width="16.7109375" style="141" customWidth="1"/>
    <col min="12834" max="12834" width="10" style="141" customWidth="1"/>
    <col min="12835" max="12835" width="23.85546875" style="141" customWidth="1"/>
    <col min="12836" max="12836" width="16.5703125" style="141" customWidth="1"/>
    <col min="12837" max="12837" width="14.85546875" style="141" customWidth="1"/>
    <col min="12838" max="12838" width="15.140625" style="141" customWidth="1"/>
    <col min="12839" max="12839" width="11" style="141" customWidth="1"/>
    <col min="12840" max="12840" width="11.5703125" style="141" customWidth="1"/>
    <col min="12841" max="12841" width="13.28515625" style="141" customWidth="1"/>
    <col min="12842" max="12843" width="20.140625" style="141" customWidth="1"/>
    <col min="12844" max="12846" width="13.42578125" style="141" customWidth="1"/>
    <col min="12847" max="12847" width="22.42578125" style="141" customWidth="1"/>
    <col min="12848" max="12848" width="21.28515625" style="141" customWidth="1"/>
    <col min="12849" max="12849" width="12" style="141" customWidth="1"/>
    <col min="12850" max="12850" width="13.5703125" style="141" customWidth="1"/>
    <col min="12851" max="12851" width="17.42578125" style="141" customWidth="1"/>
    <col min="12852" max="12852" width="14" style="141" customWidth="1"/>
    <col min="12853" max="12853" width="13" style="141" customWidth="1"/>
    <col min="12854" max="12854" width="14.85546875" style="141" customWidth="1"/>
    <col min="12855" max="12855" width="13.42578125" style="141" customWidth="1"/>
    <col min="12856" max="12856" width="14.42578125" style="141" customWidth="1"/>
    <col min="12857" max="12857" width="16.28515625" style="141" customWidth="1"/>
    <col min="12858" max="12858" width="16.140625" style="141" customWidth="1"/>
    <col min="12859" max="12859" width="15.85546875" style="141" customWidth="1"/>
    <col min="12860" max="12860" width="17.28515625" style="141" customWidth="1"/>
    <col min="12861" max="12861" width="15" style="141" customWidth="1"/>
    <col min="12862" max="12862" width="13.42578125" style="141" customWidth="1"/>
    <col min="12863" max="12863" width="24.5703125" style="141" customWidth="1"/>
    <col min="12864" max="12864" width="19.140625" style="141" customWidth="1"/>
    <col min="12865" max="12865" width="9.140625" style="141"/>
    <col min="12866" max="12866" width="13.5703125" style="141" customWidth="1"/>
    <col min="12867" max="12867" width="19.28515625" style="141" customWidth="1"/>
    <col min="12868" max="12868" width="13" style="141" customWidth="1"/>
    <col min="12869" max="12869" width="9.140625" style="141"/>
    <col min="12870" max="12870" width="9.28515625" style="141" customWidth="1"/>
    <col min="12871" max="12871" width="13.28515625" style="141" customWidth="1"/>
    <col min="12872" max="12872" width="15.5703125" style="141" customWidth="1"/>
    <col min="12873" max="12873" width="9.28515625" style="141" customWidth="1"/>
    <col min="12874" max="12874" width="13.28515625" style="141" customWidth="1"/>
    <col min="12875" max="12875" width="15" style="141" customWidth="1"/>
    <col min="12876" max="12876" width="24.85546875" style="141" customWidth="1"/>
    <col min="12877" max="13043" width="9.140625" style="141"/>
    <col min="13044" max="13044" width="11.5703125" style="141" customWidth="1"/>
    <col min="13045" max="13045" width="16.7109375" style="141" customWidth="1"/>
    <col min="13046" max="13046" width="17.28515625" style="141" customWidth="1"/>
    <col min="13047" max="13048" width="9.140625" style="141"/>
    <col min="13049" max="13049" width="21" style="141" customWidth="1"/>
    <col min="13050" max="13050" width="12.85546875" style="141" customWidth="1"/>
    <col min="13051" max="13051" width="15.28515625" style="141" customWidth="1"/>
    <col min="13052" max="13052" width="12.7109375" style="141" customWidth="1"/>
    <col min="13053" max="13053" width="12" style="141" customWidth="1"/>
    <col min="13054" max="13054" width="13.5703125" style="141" customWidth="1"/>
    <col min="13055" max="13055" width="19.28515625" style="141" customWidth="1"/>
    <col min="13056" max="13056" width="20.42578125" style="141" customWidth="1"/>
    <col min="13057" max="13058" width="11.85546875" style="141" customWidth="1"/>
    <col min="13059" max="13059" width="11.5703125" style="141" customWidth="1"/>
    <col min="13060" max="13060" width="20.140625" style="141" customWidth="1"/>
    <col min="13061" max="13061" width="16.28515625" style="141" customWidth="1"/>
    <col min="13062" max="13062" width="12.85546875" style="141" customWidth="1"/>
    <col min="13063" max="13063" width="9.140625" style="141"/>
    <col min="13064" max="13064" width="11.7109375" style="141" customWidth="1"/>
    <col min="13065" max="13065" width="17.7109375" style="141" customWidth="1"/>
    <col min="13066" max="13066" width="9.140625" style="141"/>
    <col min="13067" max="13067" width="9" style="141" customWidth="1"/>
    <col min="13068" max="13068" width="11.42578125" style="141" customWidth="1"/>
    <col min="13069" max="13069" width="10.28515625" style="141" customWidth="1"/>
    <col min="13070" max="13070" width="9.140625" style="141"/>
    <col min="13071" max="13071" width="4.7109375" style="141" customWidth="1"/>
    <col min="13072" max="13072" width="12.5703125" style="141" customWidth="1"/>
    <col min="13073" max="13073" width="10.140625" style="141" customWidth="1"/>
    <col min="13074" max="13076" width="9.140625" style="141"/>
    <col min="13077" max="13077" width="10.85546875" style="141" customWidth="1"/>
    <col min="13078" max="13078" width="14.85546875" style="141" customWidth="1"/>
    <col min="13079" max="13079" width="9.140625" style="141"/>
    <col min="13080" max="13080" width="13.28515625" style="141" customWidth="1"/>
    <col min="13081" max="13087" width="11.85546875" style="141" customWidth="1"/>
    <col min="13088" max="13088" width="9.140625" style="141"/>
    <col min="13089" max="13089" width="16.7109375" style="141" customWidth="1"/>
    <col min="13090" max="13090" width="10" style="141" customWidth="1"/>
    <col min="13091" max="13091" width="23.85546875" style="141" customWidth="1"/>
    <col min="13092" max="13092" width="16.5703125" style="141" customWidth="1"/>
    <col min="13093" max="13093" width="14.85546875" style="141" customWidth="1"/>
    <col min="13094" max="13094" width="15.140625" style="141" customWidth="1"/>
    <col min="13095" max="13095" width="11" style="141" customWidth="1"/>
    <col min="13096" max="13096" width="11.5703125" style="141" customWidth="1"/>
    <col min="13097" max="13097" width="13.28515625" style="141" customWidth="1"/>
    <col min="13098" max="13099" width="20.140625" style="141" customWidth="1"/>
    <col min="13100" max="13102" width="13.42578125" style="141" customWidth="1"/>
    <col min="13103" max="13103" width="22.42578125" style="141" customWidth="1"/>
    <col min="13104" max="13104" width="21.28515625" style="141" customWidth="1"/>
    <col min="13105" max="13105" width="12" style="141" customWidth="1"/>
    <col min="13106" max="13106" width="13.5703125" style="141" customWidth="1"/>
    <col min="13107" max="13107" width="17.42578125" style="141" customWidth="1"/>
    <col min="13108" max="13108" width="14" style="141" customWidth="1"/>
    <col min="13109" max="13109" width="13" style="141" customWidth="1"/>
    <col min="13110" max="13110" width="14.85546875" style="141" customWidth="1"/>
    <col min="13111" max="13111" width="13.42578125" style="141" customWidth="1"/>
    <col min="13112" max="13112" width="14.42578125" style="141" customWidth="1"/>
    <col min="13113" max="13113" width="16.28515625" style="141" customWidth="1"/>
    <col min="13114" max="13114" width="16.140625" style="141" customWidth="1"/>
    <col min="13115" max="13115" width="15.85546875" style="141" customWidth="1"/>
    <col min="13116" max="13116" width="17.28515625" style="141" customWidth="1"/>
    <col min="13117" max="13117" width="15" style="141" customWidth="1"/>
    <col min="13118" max="13118" width="13.42578125" style="141" customWidth="1"/>
    <col min="13119" max="13119" width="24.5703125" style="141" customWidth="1"/>
    <col min="13120" max="13120" width="19.140625" style="141" customWidth="1"/>
    <col min="13121" max="13121" width="9.140625" style="141"/>
    <col min="13122" max="13122" width="13.5703125" style="141" customWidth="1"/>
    <col min="13123" max="13123" width="19.28515625" style="141" customWidth="1"/>
    <col min="13124" max="13124" width="13" style="141" customWidth="1"/>
    <col min="13125" max="13125" width="9.140625" style="141"/>
    <col min="13126" max="13126" width="9.28515625" style="141" customWidth="1"/>
    <col min="13127" max="13127" width="13.28515625" style="141" customWidth="1"/>
    <col min="13128" max="13128" width="15.5703125" style="141" customWidth="1"/>
    <col min="13129" max="13129" width="9.28515625" style="141" customWidth="1"/>
    <col min="13130" max="13130" width="13.28515625" style="141" customWidth="1"/>
    <col min="13131" max="13131" width="15" style="141" customWidth="1"/>
    <col min="13132" max="13132" width="24.85546875" style="141" customWidth="1"/>
    <col min="13133" max="13299" width="9.140625" style="141"/>
    <col min="13300" max="13300" width="11.5703125" style="141" customWidth="1"/>
    <col min="13301" max="13301" width="16.7109375" style="141" customWidth="1"/>
    <col min="13302" max="13302" width="17.28515625" style="141" customWidth="1"/>
    <col min="13303" max="13304" width="9.140625" style="141"/>
    <col min="13305" max="13305" width="21" style="141" customWidth="1"/>
    <col min="13306" max="13306" width="12.85546875" style="141" customWidth="1"/>
    <col min="13307" max="13307" width="15.28515625" style="141" customWidth="1"/>
    <col min="13308" max="13308" width="12.7109375" style="141" customWidth="1"/>
    <col min="13309" max="13309" width="12" style="141" customWidth="1"/>
    <col min="13310" max="13310" width="13.5703125" style="141" customWidth="1"/>
    <col min="13311" max="13311" width="19.28515625" style="141" customWidth="1"/>
    <col min="13312" max="13312" width="20.42578125" style="141" customWidth="1"/>
    <col min="13313" max="13314" width="11.85546875" style="141" customWidth="1"/>
    <col min="13315" max="13315" width="11.5703125" style="141" customWidth="1"/>
    <col min="13316" max="13316" width="20.140625" style="141" customWidth="1"/>
    <col min="13317" max="13317" width="16.28515625" style="141" customWidth="1"/>
    <col min="13318" max="13318" width="12.85546875" style="141" customWidth="1"/>
    <col min="13319" max="13319" width="9.140625" style="141"/>
    <col min="13320" max="13320" width="11.7109375" style="141" customWidth="1"/>
    <col min="13321" max="13321" width="17.7109375" style="141" customWidth="1"/>
    <col min="13322" max="13322" width="9.140625" style="141"/>
    <col min="13323" max="13323" width="9" style="141" customWidth="1"/>
    <col min="13324" max="13324" width="11.42578125" style="141" customWidth="1"/>
    <col min="13325" max="13325" width="10.28515625" style="141" customWidth="1"/>
    <col min="13326" max="13326" width="9.140625" style="141"/>
    <col min="13327" max="13327" width="4.7109375" style="141" customWidth="1"/>
    <col min="13328" max="13328" width="12.5703125" style="141" customWidth="1"/>
    <col min="13329" max="13329" width="10.140625" style="141" customWidth="1"/>
    <col min="13330" max="13332" width="9.140625" style="141"/>
    <col min="13333" max="13333" width="10.85546875" style="141" customWidth="1"/>
    <col min="13334" max="13334" width="14.85546875" style="141" customWidth="1"/>
    <col min="13335" max="13335" width="9.140625" style="141"/>
    <col min="13336" max="13336" width="13.28515625" style="141" customWidth="1"/>
    <col min="13337" max="13343" width="11.85546875" style="141" customWidth="1"/>
    <col min="13344" max="13344" width="9.140625" style="141"/>
    <col min="13345" max="13345" width="16.7109375" style="141" customWidth="1"/>
    <col min="13346" max="13346" width="10" style="141" customWidth="1"/>
    <col min="13347" max="13347" width="23.85546875" style="141" customWidth="1"/>
    <col min="13348" max="13348" width="16.5703125" style="141" customWidth="1"/>
    <col min="13349" max="13349" width="14.85546875" style="141" customWidth="1"/>
    <col min="13350" max="13350" width="15.140625" style="141" customWidth="1"/>
    <col min="13351" max="13351" width="11" style="141" customWidth="1"/>
    <col min="13352" max="13352" width="11.5703125" style="141" customWidth="1"/>
    <col min="13353" max="13353" width="13.28515625" style="141" customWidth="1"/>
    <col min="13354" max="13355" width="20.140625" style="141" customWidth="1"/>
    <col min="13356" max="13358" width="13.42578125" style="141" customWidth="1"/>
    <col min="13359" max="13359" width="22.42578125" style="141" customWidth="1"/>
    <col min="13360" max="13360" width="21.28515625" style="141" customWidth="1"/>
    <col min="13361" max="13361" width="12" style="141" customWidth="1"/>
    <col min="13362" max="13362" width="13.5703125" style="141" customWidth="1"/>
    <col min="13363" max="13363" width="17.42578125" style="141" customWidth="1"/>
    <col min="13364" max="13364" width="14" style="141" customWidth="1"/>
    <col min="13365" max="13365" width="13" style="141" customWidth="1"/>
    <col min="13366" max="13366" width="14.85546875" style="141" customWidth="1"/>
    <col min="13367" max="13367" width="13.42578125" style="141" customWidth="1"/>
    <col min="13368" max="13368" width="14.42578125" style="141" customWidth="1"/>
    <col min="13369" max="13369" width="16.28515625" style="141" customWidth="1"/>
    <col min="13370" max="13370" width="16.140625" style="141" customWidth="1"/>
    <col min="13371" max="13371" width="15.85546875" style="141" customWidth="1"/>
    <col min="13372" max="13372" width="17.28515625" style="141" customWidth="1"/>
    <col min="13373" max="13373" width="15" style="141" customWidth="1"/>
    <col min="13374" max="13374" width="13.42578125" style="141" customWidth="1"/>
    <col min="13375" max="13375" width="24.5703125" style="141" customWidth="1"/>
    <col min="13376" max="13376" width="19.140625" style="141" customWidth="1"/>
    <col min="13377" max="13377" width="9.140625" style="141"/>
    <col min="13378" max="13378" width="13.5703125" style="141" customWidth="1"/>
    <col min="13379" max="13379" width="19.28515625" style="141" customWidth="1"/>
    <col min="13380" max="13380" width="13" style="141" customWidth="1"/>
    <col min="13381" max="13381" width="9.140625" style="141"/>
    <col min="13382" max="13382" width="9.28515625" style="141" customWidth="1"/>
    <col min="13383" max="13383" width="13.28515625" style="141" customWidth="1"/>
    <col min="13384" max="13384" width="15.5703125" style="141" customWidth="1"/>
    <col min="13385" max="13385" width="9.28515625" style="141" customWidth="1"/>
    <col min="13386" max="13386" width="13.28515625" style="141" customWidth="1"/>
    <col min="13387" max="13387" width="15" style="141" customWidth="1"/>
    <col min="13388" max="13388" width="24.85546875" style="141" customWidth="1"/>
    <col min="13389" max="13555" width="9.140625" style="141"/>
    <col min="13556" max="13556" width="11.5703125" style="141" customWidth="1"/>
    <col min="13557" max="13557" width="16.7109375" style="141" customWidth="1"/>
    <col min="13558" max="13558" width="17.28515625" style="141" customWidth="1"/>
    <col min="13559" max="13560" width="9.140625" style="141"/>
    <col min="13561" max="13561" width="21" style="141" customWidth="1"/>
    <col min="13562" max="13562" width="12.85546875" style="141" customWidth="1"/>
    <col min="13563" max="13563" width="15.28515625" style="141" customWidth="1"/>
    <col min="13564" max="13564" width="12.7109375" style="141" customWidth="1"/>
    <col min="13565" max="13565" width="12" style="141" customWidth="1"/>
    <col min="13566" max="13566" width="13.5703125" style="141" customWidth="1"/>
    <col min="13567" max="13567" width="19.28515625" style="141" customWidth="1"/>
    <col min="13568" max="13568" width="20.42578125" style="141" customWidth="1"/>
    <col min="13569" max="13570" width="11.85546875" style="141" customWidth="1"/>
    <col min="13571" max="13571" width="11.5703125" style="141" customWidth="1"/>
    <col min="13572" max="13572" width="20.140625" style="141" customWidth="1"/>
    <col min="13573" max="13573" width="16.28515625" style="141" customWidth="1"/>
    <col min="13574" max="13574" width="12.85546875" style="141" customWidth="1"/>
    <col min="13575" max="13575" width="9.140625" style="141"/>
    <col min="13576" max="13576" width="11.7109375" style="141" customWidth="1"/>
    <col min="13577" max="13577" width="17.7109375" style="141" customWidth="1"/>
    <col min="13578" max="13578" width="9.140625" style="141"/>
    <col min="13579" max="13579" width="9" style="141" customWidth="1"/>
    <col min="13580" max="13580" width="11.42578125" style="141" customWidth="1"/>
    <col min="13581" max="13581" width="10.28515625" style="141" customWidth="1"/>
    <col min="13582" max="13582" width="9.140625" style="141"/>
    <col min="13583" max="13583" width="4.7109375" style="141" customWidth="1"/>
    <col min="13584" max="13584" width="12.5703125" style="141" customWidth="1"/>
    <col min="13585" max="13585" width="10.140625" style="141" customWidth="1"/>
    <col min="13586" max="13588" width="9.140625" style="141"/>
    <col min="13589" max="13589" width="10.85546875" style="141" customWidth="1"/>
    <col min="13590" max="13590" width="14.85546875" style="141" customWidth="1"/>
    <col min="13591" max="13591" width="9.140625" style="141"/>
    <col min="13592" max="13592" width="13.28515625" style="141" customWidth="1"/>
    <col min="13593" max="13599" width="11.85546875" style="141" customWidth="1"/>
    <col min="13600" max="13600" width="9.140625" style="141"/>
    <col min="13601" max="13601" width="16.7109375" style="141" customWidth="1"/>
    <col min="13602" max="13602" width="10" style="141" customWidth="1"/>
    <col min="13603" max="13603" width="23.85546875" style="141" customWidth="1"/>
    <col min="13604" max="13604" width="16.5703125" style="141" customWidth="1"/>
    <col min="13605" max="13605" width="14.85546875" style="141" customWidth="1"/>
    <col min="13606" max="13606" width="15.140625" style="141" customWidth="1"/>
    <col min="13607" max="13607" width="11" style="141" customWidth="1"/>
    <col min="13608" max="13608" width="11.5703125" style="141" customWidth="1"/>
    <col min="13609" max="13609" width="13.28515625" style="141" customWidth="1"/>
    <col min="13610" max="13611" width="20.140625" style="141" customWidth="1"/>
    <col min="13612" max="13614" width="13.42578125" style="141" customWidth="1"/>
    <col min="13615" max="13615" width="22.42578125" style="141" customWidth="1"/>
    <col min="13616" max="13616" width="21.28515625" style="141" customWidth="1"/>
    <col min="13617" max="13617" width="12" style="141" customWidth="1"/>
    <col min="13618" max="13618" width="13.5703125" style="141" customWidth="1"/>
    <col min="13619" max="13619" width="17.42578125" style="141" customWidth="1"/>
    <col min="13620" max="13620" width="14" style="141" customWidth="1"/>
    <col min="13621" max="13621" width="13" style="141" customWidth="1"/>
    <col min="13622" max="13622" width="14.85546875" style="141" customWidth="1"/>
    <col min="13623" max="13623" width="13.42578125" style="141" customWidth="1"/>
    <col min="13624" max="13624" width="14.42578125" style="141" customWidth="1"/>
    <col min="13625" max="13625" width="16.28515625" style="141" customWidth="1"/>
    <col min="13626" max="13626" width="16.140625" style="141" customWidth="1"/>
    <col min="13627" max="13627" width="15.85546875" style="141" customWidth="1"/>
    <col min="13628" max="13628" width="17.28515625" style="141" customWidth="1"/>
    <col min="13629" max="13629" width="15" style="141" customWidth="1"/>
    <col min="13630" max="13630" width="13.42578125" style="141" customWidth="1"/>
    <col min="13631" max="13631" width="24.5703125" style="141" customWidth="1"/>
    <col min="13632" max="13632" width="19.140625" style="141" customWidth="1"/>
    <col min="13633" max="13633" width="9.140625" style="141"/>
    <col min="13634" max="13634" width="13.5703125" style="141" customWidth="1"/>
    <col min="13635" max="13635" width="19.28515625" style="141" customWidth="1"/>
    <col min="13636" max="13636" width="13" style="141" customWidth="1"/>
    <col min="13637" max="13637" width="9.140625" style="141"/>
    <col min="13638" max="13638" width="9.28515625" style="141" customWidth="1"/>
    <col min="13639" max="13639" width="13.28515625" style="141" customWidth="1"/>
    <col min="13640" max="13640" width="15.5703125" style="141" customWidth="1"/>
    <col min="13641" max="13641" width="9.28515625" style="141" customWidth="1"/>
    <col min="13642" max="13642" width="13.28515625" style="141" customWidth="1"/>
    <col min="13643" max="13643" width="15" style="141" customWidth="1"/>
    <col min="13644" max="13644" width="24.85546875" style="141" customWidth="1"/>
    <col min="13645" max="13811" width="9.140625" style="141"/>
    <col min="13812" max="13812" width="11.5703125" style="141" customWidth="1"/>
    <col min="13813" max="13813" width="16.7109375" style="141" customWidth="1"/>
    <col min="13814" max="13814" width="17.28515625" style="141" customWidth="1"/>
    <col min="13815" max="13816" width="9.140625" style="141"/>
    <col min="13817" max="13817" width="21" style="141" customWidth="1"/>
    <col min="13818" max="13818" width="12.85546875" style="141" customWidth="1"/>
    <col min="13819" max="13819" width="15.28515625" style="141" customWidth="1"/>
    <col min="13820" max="13820" width="12.7109375" style="141" customWidth="1"/>
    <col min="13821" max="13821" width="12" style="141" customWidth="1"/>
    <col min="13822" max="13822" width="13.5703125" style="141" customWidth="1"/>
    <col min="13823" max="13823" width="19.28515625" style="141" customWidth="1"/>
    <col min="13824" max="13824" width="20.42578125" style="141" customWidth="1"/>
    <col min="13825" max="13826" width="11.85546875" style="141" customWidth="1"/>
    <col min="13827" max="13827" width="11.5703125" style="141" customWidth="1"/>
    <col min="13828" max="13828" width="20.140625" style="141" customWidth="1"/>
    <col min="13829" max="13829" width="16.28515625" style="141" customWidth="1"/>
    <col min="13830" max="13830" width="12.85546875" style="141" customWidth="1"/>
    <col min="13831" max="13831" width="9.140625" style="141"/>
    <col min="13832" max="13832" width="11.7109375" style="141" customWidth="1"/>
    <col min="13833" max="13833" width="17.7109375" style="141" customWidth="1"/>
    <col min="13834" max="13834" width="9.140625" style="141"/>
    <col min="13835" max="13835" width="9" style="141" customWidth="1"/>
    <col min="13836" max="13836" width="11.42578125" style="141" customWidth="1"/>
    <col min="13837" max="13837" width="10.28515625" style="141" customWidth="1"/>
    <col min="13838" max="13838" width="9.140625" style="141"/>
    <col min="13839" max="13839" width="4.7109375" style="141" customWidth="1"/>
    <col min="13840" max="13840" width="12.5703125" style="141" customWidth="1"/>
    <col min="13841" max="13841" width="10.140625" style="141" customWidth="1"/>
    <col min="13842" max="13844" width="9.140625" style="141"/>
    <col min="13845" max="13845" width="10.85546875" style="141" customWidth="1"/>
    <col min="13846" max="13846" width="14.85546875" style="141" customWidth="1"/>
    <col min="13847" max="13847" width="9.140625" style="141"/>
    <col min="13848" max="13848" width="13.28515625" style="141" customWidth="1"/>
    <col min="13849" max="13855" width="11.85546875" style="141" customWidth="1"/>
    <col min="13856" max="13856" width="9.140625" style="141"/>
    <col min="13857" max="13857" width="16.7109375" style="141" customWidth="1"/>
    <col min="13858" max="13858" width="10" style="141" customWidth="1"/>
    <col min="13859" max="13859" width="23.85546875" style="141" customWidth="1"/>
    <col min="13860" max="13860" width="16.5703125" style="141" customWidth="1"/>
    <col min="13861" max="13861" width="14.85546875" style="141" customWidth="1"/>
    <col min="13862" max="13862" width="15.140625" style="141" customWidth="1"/>
    <col min="13863" max="13863" width="11" style="141" customWidth="1"/>
    <col min="13864" max="13864" width="11.5703125" style="141" customWidth="1"/>
    <col min="13865" max="13865" width="13.28515625" style="141" customWidth="1"/>
    <col min="13866" max="13867" width="20.140625" style="141" customWidth="1"/>
    <col min="13868" max="13870" width="13.42578125" style="141" customWidth="1"/>
    <col min="13871" max="13871" width="22.42578125" style="141" customWidth="1"/>
    <col min="13872" max="13872" width="21.28515625" style="141" customWidth="1"/>
    <col min="13873" max="13873" width="12" style="141" customWidth="1"/>
    <col min="13874" max="13874" width="13.5703125" style="141" customWidth="1"/>
    <col min="13875" max="13875" width="17.42578125" style="141" customWidth="1"/>
    <col min="13876" max="13876" width="14" style="141" customWidth="1"/>
    <col min="13877" max="13877" width="13" style="141" customWidth="1"/>
    <col min="13878" max="13878" width="14.85546875" style="141" customWidth="1"/>
    <col min="13879" max="13879" width="13.42578125" style="141" customWidth="1"/>
    <col min="13880" max="13880" width="14.42578125" style="141" customWidth="1"/>
    <col min="13881" max="13881" width="16.28515625" style="141" customWidth="1"/>
    <col min="13882" max="13882" width="16.140625" style="141" customWidth="1"/>
    <col min="13883" max="13883" width="15.85546875" style="141" customWidth="1"/>
    <col min="13884" max="13884" width="17.28515625" style="141" customWidth="1"/>
    <col min="13885" max="13885" width="15" style="141" customWidth="1"/>
    <col min="13886" max="13886" width="13.42578125" style="141" customWidth="1"/>
    <col min="13887" max="13887" width="24.5703125" style="141" customWidth="1"/>
    <col min="13888" max="13888" width="19.140625" style="141" customWidth="1"/>
    <col min="13889" max="13889" width="9.140625" style="141"/>
    <col min="13890" max="13890" width="13.5703125" style="141" customWidth="1"/>
    <col min="13891" max="13891" width="19.28515625" style="141" customWidth="1"/>
    <col min="13892" max="13892" width="13" style="141" customWidth="1"/>
    <col min="13893" max="13893" width="9.140625" style="141"/>
    <col min="13894" max="13894" width="9.28515625" style="141" customWidth="1"/>
    <col min="13895" max="13895" width="13.28515625" style="141" customWidth="1"/>
    <col min="13896" max="13896" width="15.5703125" style="141" customWidth="1"/>
    <col min="13897" max="13897" width="9.28515625" style="141" customWidth="1"/>
    <col min="13898" max="13898" width="13.28515625" style="141" customWidth="1"/>
    <col min="13899" max="13899" width="15" style="141" customWidth="1"/>
    <col min="13900" max="13900" width="24.85546875" style="141" customWidth="1"/>
    <col min="13901" max="14067" width="9.140625" style="141"/>
    <col min="14068" max="14068" width="11.5703125" style="141" customWidth="1"/>
    <col min="14069" max="14069" width="16.7109375" style="141" customWidth="1"/>
    <col min="14070" max="14070" width="17.28515625" style="141" customWidth="1"/>
    <col min="14071" max="14072" width="9.140625" style="141"/>
    <col min="14073" max="14073" width="21" style="141" customWidth="1"/>
    <col min="14074" max="14074" width="12.85546875" style="141" customWidth="1"/>
    <col min="14075" max="14075" width="15.28515625" style="141" customWidth="1"/>
    <col min="14076" max="14076" width="12.7109375" style="141" customWidth="1"/>
    <col min="14077" max="14077" width="12" style="141" customWidth="1"/>
    <col min="14078" max="14078" width="13.5703125" style="141" customWidth="1"/>
    <col min="14079" max="14079" width="19.28515625" style="141" customWidth="1"/>
    <col min="14080" max="14080" width="20.42578125" style="141" customWidth="1"/>
    <col min="14081" max="14082" width="11.85546875" style="141" customWidth="1"/>
    <col min="14083" max="14083" width="11.5703125" style="141" customWidth="1"/>
    <col min="14084" max="14084" width="20.140625" style="141" customWidth="1"/>
    <col min="14085" max="14085" width="16.28515625" style="141" customWidth="1"/>
    <col min="14086" max="14086" width="12.85546875" style="141" customWidth="1"/>
    <col min="14087" max="14087" width="9.140625" style="141"/>
    <col min="14088" max="14088" width="11.7109375" style="141" customWidth="1"/>
    <col min="14089" max="14089" width="17.7109375" style="141" customWidth="1"/>
    <col min="14090" max="14090" width="9.140625" style="141"/>
    <col min="14091" max="14091" width="9" style="141" customWidth="1"/>
    <col min="14092" max="14092" width="11.42578125" style="141" customWidth="1"/>
    <col min="14093" max="14093" width="10.28515625" style="141" customWidth="1"/>
    <col min="14094" max="14094" width="9.140625" style="141"/>
    <col min="14095" max="14095" width="4.7109375" style="141" customWidth="1"/>
    <col min="14096" max="14096" width="12.5703125" style="141" customWidth="1"/>
    <col min="14097" max="14097" width="10.140625" style="141" customWidth="1"/>
    <col min="14098" max="14100" width="9.140625" style="141"/>
    <col min="14101" max="14101" width="10.85546875" style="141" customWidth="1"/>
    <col min="14102" max="14102" width="14.85546875" style="141" customWidth="1"/>
    <col min="14103" max="14103" width="9.140625" style="141"/>
    <col min="14104" max="14104" width="13.28515625" style="141" customWidth="1"/>
    <col min="14105" max="14111" width="11.85546875" style="141" customWidth="1"/>
    <col min="14112" max="14112" width="9.140625" style="141"/>
    <col min="14113" max="14113" width="16.7109375" style="141" customWidth="1"/>
    <col min="14114" max="14114" width="10" style="141" customWidth="1"/>
    <col min="14115" max="14115" width="23.85546875" style="141" customWidth="1"/>
    <col min="14116" max="14116" width="16.5703125" style="141" customWidth="1"/>
    <col min="14117" max="14117" width="14.85546875" style="141" customWidth="1"/>
    <col min="14118" max="14118" width="15.140625" style="141" customWidth="1"/>
    <col min="14119" max="14119" width="11" style="141" customWidth="1"/>
    <col min="14120" max="14120" width="11.5703125" style="141" customWidth="1"/>
    <col min="14121" max="14121" width="13.28515625" style="141" customWidth="1"/>
    <col min="14122" max="14123" width="20.140625" style="141" customWidth="1"/>
    <col min="14124" max="14126" width="13.42578125" style="141" customWidth="1"/>
    <col min="14127" max="14127" width="22.42578125" style="141" customWidth="1"/>
    <col min="14128" max="14128" width="21.28515625" style="141" customWidth="1"/>
    <col min="14129" max="14129" width="12" style="141" customWidth="1"/>
    <col min="14130" max="14130" width="13.5703125" style="141" customWidth="1"/>
    <col min="14131" max="14131" width="17.42578125" style="141" customWidth="1"/>
    <col min="14132" max="14132" width="14" style="141" customWidth="1"/>
    <col min="14133" max="14133" width="13" style="141" customWidth="1"/>
    <col min="14134" max="14134" width="14.85546875" style="141" customWidth="1"/>
    <col min="14135" max="14135" width="13.42578125" style="141" customWidth="1"/>
    <col min="14136" max="14136" width="14.42578125" style="141" customWidth="1"/>
    <col min="14137" max="14137" width="16.28515625" style="141" customWidth="1"/>
    <col min="14138" max="14138" width="16.140625" style="141" customWidth="1"/>
    <col min="14139" max="14139" width="15.85546875" style="141" customWidth="1"/>
    <col min="14140" max="14140" width="17.28515625" style="141" customWidth="1"/>
    <col min="14141" max="14141" width="15" style="141" customWidth="1"/>
    <col min="14142" max="14142" width="13.42578125" style="141" customWidth="1"/>
    <col min="14143" max="14143" width="24.5703125" style="141" customWidth="1"/>
    <col min="14144" max="14144" width="19.140625" style="141" customWidth="1"/>
    <col min="14145" max="14145" width="9.140625" style="141"/>
    <col min="14146" max="14146" width="13.5703125" style="141" customWidth="1"/>
    <col min="14147" max="14147" width="19.28515625" style="141" customWidth="1"/>
    <col min="14148" max="14148" width="13" style="141" customWidth="1"/>
    <col min="14149" max="14149" width="9.140625" style="141"/>
    <col min="14150" max="14150" width="9.28515625" style="141" customWidth="1"/>
    <col min="14151" max="14151" width="13.28515625" style="141" customWidth="1"/>
    <col min="14152" max="14152" width="15.5703125" style="141" customWidth="1"/>
    <col min="14153" max="14153" width="9.28515625" style="141" customWidth="1"/>
    <col min="14154" max="14154" width="13.28515625" style="141" customWidth="1"/>
    <col min="14155" max="14155" width="15" style="141" customWidth="1"/>
    <col min="14156" max="14156" width="24.85546875" style="141" customWidth="1"/>
    <col min="14157" max="14323" width="9.140625" style="141"/>
    <col min="14324" max="14324" width="11.5703125" style="141" customWidth="1"/>
    <col min="14325" max="14325" width="16.7109375" style="141" customWidth="1"/>
    <col min="14326" max="14326" width="17.28515625" style="141" customWidth="1"/>
    <col min="14327" max="14328" width="9.140625" style="141"/>
    <col min="14329" max="14329" width="21" style="141" customWidth="1"/>
    <col min="14330" max="14330" width="12.85546875" style="141" customWidth="1"/>
    <col min="14331" max="14331" width="15.28515625" style="141" customWidth="1"/>
    <col min="14332" max="14332" width="12.7109375" style="141" customWidth="1"/>
    <col min="14333" max="14333" width="12" style="141" customWidth="1"/>
    <col min="14334" max="14334" width="13.5703125" style="141" customWidth="1"/>
    <col min="14335" max="14335" width="19.28515625" style="141" customWidth="1"/>
    <col min="14336" max="14336" width="20.42578125" style="141" customWidth="1"/>
    <col min="14337" max="14338" width="11.85546875" style="141" customWidth="1"/>
    <col min="14339" max="14339" width="11.5703125" style="141" customWidth="1"/>
    <col min="14340" max="14340" width="20.140625" style="141" customWidth="1"/>
    <col min="14341" max="14341" width="16.28515625" style="141" customWidth="1"/>
    <col min="14342" max="14342" width="12.85546875" style="141" customWidth="1"/>
    <col min="14343" max="14343" width="9.140625" style="141"/>
    <col min="14344" max="14344" width="11.7109375" style="141" customWidth="1"/>
    <col min="14345" max="14345" width="17.7109375" style="141" customWidth="1"/>
    <col min="14346" max="14346" width="9.140625" style="141"/>
    <col min="14347" max="14347" width="9" style="141" customWidth="1"/>
    <col min="14348" max="14348" width="11.42578125" style="141" customWidth="1"/>
    <col min="14349" max="14349" width="10.28515625" style="141" customWidth="1"/>
    <col min="14350" max="14350" width="9.140625" style="141"/>
    <col min="14351" max="14351" width="4.7109375" style="141" customWidth="1"/>
    <col min="14352" max="14352" width="12.5703125" style="141" customWidth="1"/>
    <col min="14353" max="14353" width="10.140625" style="141" customWidth="1"/>
    <col min="14354" max="14356" width="9.140625" style="141"/>
    <col min="14357" max="14357" width="10.85546875" style="141" customWidth="1"/>
    <col min="14358" max="14358" width="14.85546875" style="141" customWidth="1"/>
    <col min="14359" max="14359" width="9.140625" style="141"/>
    <col min="14360" max="14360" width="13.28515625" style="141" customWidth="1"/>
    <col min="14361" max="14367" width="11.85546875" style="141" customWidth="1"/>
    <col min="14368" max="14368" width="9.140625" style="141"/>
    <col min="14369" max="14369" width="16.7109375" style="141" customWidth="1"/>
    <col min="14370" max="14370" width="10" style="141" customWidth="1"/>
    <col min="14371" max="14371" width="23.85546875" style="141" customWidth="1"/>
    <col min="14372" max="14372" width="16.5703125" style="141" customWidth="1"/>
    <col min="14373" max="14373" width="14.85546875" style="141" customWidth="1"/>
    <col min="14374" max="14374" width="15.140625" style="141" customWidth="1"/>
    <col min="14375" max="14375" width="11" style="141" customWidth="1"/>
    <col min="14376" max="14376" width="11.5703125" style="141" customWidth="1"/>
    <col min="14377" max="14377" width="13.28515625" style="141" customWidth="1"/>
    <col min="14378" max="14379" width="20.140625" style="141" customWidth="1"/>
    <col min="14380" max="14382" width="13.42578125" style="141" customWidth="1"/>
    <col min="14383" max="14383" width="22.42578125" style="141" customWidth="1"/>
    <col min="14384" max="14384" width="21.28515625" style="141" customWidth="1"/>
    <col min="14385" max="14385" width="12" style="141" customWidth="1"/>
    <col min="14386" max="14386" width="13.5703125" style="141" customWidth="1"/>
    <col min="14387" max="14387" width="17.42578125" style="141" customWidth="1"/>
    <col min="14388" max="14388" width="14" style="141" customWidth="1"/>
    <col min="14389" max="14389" width="13" style="141" customWidth="1"/>
    <col min="14390" max="14390" width="14.85546875" style="141" customWidth="1"/>
    <col min="14391" max="14391" width="13.42578125" style="141" customWidth="1"/>
    <col min="14392" max="14392" width="14.42578125" style="141" customWidth="1"/>
    <col min="14393" max="14393" width="16.28515625" style="141" customWidth="1"/>
    <col min="14394" max="14394" width="16.140625" style="141" customWidth="1"/>
    <col min="14395" max="14395" width="15.85546875" style="141" customWidth="1"/>
    <col min="14396" max="14396" width="17.28515625" style="141" customWidth="1"/>
    <col min="14397" max="14397" width="15" style="141" customWidth="1"/>
    <col min="14398" max="14398" width="13.42578125" style="141" customWidth="1"/>
    <col min="14399" max="14399" width="24.5703125" style="141" customWidth="1"/>
    <col min="14400" max="14400" width="19.140625" style="141" customWidth="1"/>
    <col min="14401" max="14401" width="9.140625" style="141"/>
    <col min="14402" max="14402" width="13.5703125" style="141" customWidth="1"/>
    <col min="14403" max="14403" width="19.28515625" style="141" customWidth="1"/>
    <col min="14404" max="14404" width="13" style="141" customWidth="1"/>
    <col min="14405" max="14405" width="9.140625" style="141"/>
    <col min="14406" max="14406" width="9.28515625" style="141" customWidth="1"/>
    <col min="14407" max="14407" width="13.28515625" style="141" customWidth="1"/>
    <col min="14408" max="14408" width="15.5703125" style="141" customWidth="1"/>
    <col min="14409" max="14409" width="9.28515625" style="141" customWidth="1"/>
    <col min="14410" max="14410" width="13.28515625" style="141" customWidth="1"/>
    <col min="14411" max="14411" width="15" style="141" customWidth="1"/>
    <col min="14412" max="14412" width="24.85546875" style="141" customWidth="1"/>
    <col min="14413" max="14579" width="9.140625" style="141"/>
    <col min="14580" max="14580" width="11.5703125" style="141" customWidth="1"/>
    <col min="14581" max="14581" width="16.7109375" style="141" customWidth="1"/>
    <col min="14582" max="14582" width="17.28515625" style="141" customWidth="1"/>
    <col min="14583" max="14584" width="9.140625" style="141"/>
    <col min="14585" max="14585" width="21" style="141" customWidth="1"/>
    <col min="14586" max="14586" width="12.85546875" style="141" customWidth="1"/>
    <col min="14587" max="14587" width="15.28515625" style="141" customWidth="1"/>
    <col min="14588" max="14588" width="12.7109375" style="141" customWidth="1"/>
    <col min="14589" max="14589" width="12" style="141" customWidth="1"/>
    <col min="14590" max="14590" width="13.5703125" style="141" customWidth="1"/>
    <col min="14591" max="14591" width="19.28515625" style="141" customWidth="1"/>
    <col min="14592" max="14592" width="20.42578125" style="141" customWidth="1"/>
    <col min="14593" max="14594" width="11.85546875" style="141" customWidth="1"/>
    <col min="14595" max="14595" width="11.5703125" style="141" customWidth="1"/>
    <col min="14596" max="14596" width="20.140625" style="141" customWidth="1"/>
    <col min="14597" max="14597" width="16.28515625" style="141" customWidth="1"/>
    <col min="14598" max="14598" width="12.85546875" style="141" customWidth="1"/>
    <col min="14599" max="14599" width="9.140625" style="141"/>
    <col min="14600" max="14600" width="11.7109375" style="141" customWidth="1"/>
    <col min="14601" max="14601" width="17.7109375" style="141" customWidth="1"/>
    <col min="14602" max="14602" width="9.140625" style="141"/>
    <col min="14603" max="14603" width="9" style="141" customWidth="1"/>
    <col min="14604" max="14604" width="11.42578125" style="141" customWidth="1"/>
    <col min="14605" max="14605" width="10.28515625" style="141" customWidth="1"/>
    <col min="14606" max="14606" width="9.140625" style="141"/>
    <col min="14607" max="14607" width="4.7109375" style="141" customWidth="1"/>
    <col min="14608" max="14608" width="12.5703125" style="141" customWidth="1"/>
    <col min="14609" max="14609" width="10.140625" style="141" customWidth="1"/>
    <col min="14610" max="14612" width="9.140625" style="141"/>
    <col min="14613" max="14613" width="10.85546875" style="141" customWidth="1"/>
    <col min="14614" max="14614" width="14.85546875" style="141" customWidth="1"/>
    <col min="14615" max="14615" width="9.140625" style="141"/>
    <col min="14616" max="14616" width="13.28515625" style="141" customWidth="1"/>
    <col min="14617" max="14623" width="11.85546875" style="141" customWidth="1"/>
    <col min="14624" max="14624" width="9.140625" style="141"/>
    <col min="14625" max="14625" width="16.7109375" style="141" customWidth="1"/>
    <col min="14626" max="14626" width="10" style="141" customWidth="1"/>
    <col min="14627" max="14627" width="23.85546875" style="141" customWidth="1"/>
    <col min="14628" max="14628" width="16.5703125" style="141" customWidth="1"/>
    <col min="14629" max="14629" width="14.85546875" style="141" customWidth="1"/>
    <col min="14630" max="14630" width="15.140625" style="141" customWidth="1"/>
    <col min="14631" max="14631" width="11" style="141" customWidth="1"/>
    <col min="14632" max="14632" width="11.5703125" style="141" customWidth="1"/>
    <col min="14633" max="14633" width="13.28515625" style="141" customWidth="1"/>
    <col min="14634" max="14635" width="20.140625" style="141" customWidth="1"/>
    <col min="14636" max="14638" width="13.42578125" style="141" customWidth="1"/>
    <col min="14639" max="14639" width="22.42578125" style="141" customWidth="1"/>
    <col min="14640" max="14640" width="21.28515625" style="141" customWidth="1"/>
    <col min="14641" max="14641" width="12" style="141" customWidth="1"/>
    <col min="14642" max="14642" width="13.5703125" style="141" customWidth="1"/>
    <col min="14643" max="14643" width="17.42578125" style="141" customWidth="1"/>
    <col min="14644" max="14644" width="14" style="141" customWidth="1"/>
    <col min="14645" max="14645" width="13" style="141" customWidth="1"/>
    <col min="14646" max="14646" width="14.85546875" style="141" customWidth="1"/>
    <col min="14647" max="14647" width="13.42578125" style="141" customWidth="1"/>
    <col min="14648" max="14648" width="14.42578125" style="141" customWidth="1"/>
    <col min="14649" max="14649" width="16.28515625" style="141" customWidth="1"/>
    <col min="14650" max="14650" width="16.140625" style="141" customWidth="1"/>
    <col min="14651" max="14651" width="15.85546875" style="141" customWidth="1"/>
    <col min="14652" max="14652" width="17.28515625" style="141" customWidth="1"/>
    <col min="14653" max="14653" width="15" style="141" customWidth="1"/>
    <col min="14654" max="14654" width="13.42578125" style="141" customWidth="1"/>
    <col min="14655" max="14655" width="24.5703125" style="141" customWidth="1"/>
    <col min="14656" max="14656" width="19.140625" style="141" customWidth="1"/>
    <col min="14657" max="14657" width="9.140625" style="141"/>
    <col min="14658" max="14658" width="13.5703125" style="141" customWidth="1"/>
    <col min="14659" max="14659" width="19.28515625" style="141" customWidth="1"/>
    <col min="14660" max="14660" width="13" style="141" customWidth="1"/>
    <col min="14661" max="14661" width="9.140625" style="141"/>
    <col min="14662" max="14662" width="9.28515625" style="141" customWidth="1"/>
    <col min="14663" max="14663" width="13.28515625" style="141" customWidth="1"/>
    <col min="14664" max="14664" width="15.5703125" style="141" customWidth="1"/>
    <col min="14665" max="14665" width="9.28515625" style="141" customWidth="1"/>
    <col min="14666" max="14666" width="13.28515625" style="141" customWidth="1"/>
    <col min="14667" max="14667" width="15" style="141" customWidth="1"/>
    <col min="14668" max="14668" width="24.85546875" style="141" customWidth="1"/>
    <col min="14669" max="14835" width="9.140625" style="141"/>
    <col min="14836" max="14836" width="11.5703125" style="141" customWidth="1"/>
    <col min="14837" max="14837" width="16.7109375" style="141" customWidth="1"/>
    <col min="14838" max="14838" width="17.28515625" style="141" customWidth="1"/>
    <col min="14839" max="14840" width="9.140625" style="141"/>
    <col min="14841" max="14841" width="21" style="141" customWidth="1"/>
    <col min="14842" max="14842" width="12.85546875" style="141" customWidth="1"/>
    <col min="14843" max="14843" width="15.28515625" style="141" customWidth="1"/>
    <col min="14844" max="14844" width="12.7109375" style="141" customWidth="1"/>
    <col min="14845" max="14845" width="12" style="141" customWidth="1"/>
    <col min="14846" max="14846" width="13.5703125" style="141" customWidth="1"/>
    <col min="14847" max="14847" width="19.28515625" style="141" customWidth="1"/>
    <col min="14848" max="14848" width="20.42578125" style="141" customWidth="1"/>
    <col min="14849" max="14850" width="11.85546875" style="141" customWidth="1"/>
    <col min="14851" max="14851" width="11.5703125" style="141" customWidth="1"/>
    <col min="14852" max="14852" width="20.140625" style="141" customWidth="1"/>
    <col min="14853" max="14853" width="16.28515625" style="141" customWidth="1"/>
    <col min="14854" max="14854" width="12.85546875" style="141" customWidth="1"/>
    <col min="14855" max="14855" width="9.140625" style="141"/>
    <col min="14856" max="14856" width="11.7109375" style="141" customWidth="1"/>
    <col min="14857" max="14857" width="17.7109375" style="141" customWidth="1"/>
    <col min="14858" max="14858" width="9.140625" style="141"/>
    <col min="14859" max="14859" width="9" style="141" customWidth="1"/>
    <col min="14860" max="14860" width="11.42578125" style="141" customWidth="1"/>
    <col min="14861" max="14861" width="10.28515625" style="141" customWidth="1"/>
    <col min="14862" max="14862" width="9.140625" style="141"/>
    <col min="14863" max="14863" width="4.7109375" style="141" customWidth="1"/>
    <col min="14864" max="14864" width="12.5703125" style="141" customWidth="1"/>
    <col min="14865" max="14865" width="10.140625" style="141" customWidth="1"/>
    <col min="14866" max="14868" width="9.140625" style="141"/>
    <col min="14869" max="14869" width="10.85546875" style="141" customWidth="1"/>
    <col min="14870" max="14870" width="14.85546875" style="141" customWidth="1"/>
    <col min="14871" max="14871" width="9.140625" style="141"/>
    <col min="14872" max="14872" width="13.28515625" style="141" customWidth="1"/>
    <col min="14873" max="14879" width="11.85546875" style="141" customWidth="1"/>
    <col min="14880" max="14880" width="9.140625" style="141"/>
    <col min="14881" max="14881" width="16.7109375" style="141" customWidth="1"/>
    <col min="14882" max="14882" width="10" style="141" customWidth="1"/>
    <col min="14883" max="14883" width="23.85546875" style="141" customWidth="1"/>
    <col min="14884" max="14884" width="16.5703125" style="141" customWidth="1"/>
    <col min="14885" max="14885" width="14.85546875" style="141" customWidth="1"/>
    <col min="14886" max="14886" width="15.140625" style="141" customWidth="1"/>
    <col min="14887" max="14887" width="11" style="141" customWidth="1"/>
    <col min="14888" max="14888" width="11.5703125" style="141" customWidth="1"/>
    <col min="14889" max="14889" width="13.28515625" style="141" customWidth="1"/>
    <col min="14890" max="14891" width="20.140625" style="141" customWidth="1"/>
    <col min="14892" max="14894" width="13.42578125" style="141" customWidth="1"/>
    <col min="14895" max="14895" width="22.42578125" style="141" customWidth="1"/>
    <col min="14896" max="14896" width="21.28515625" style="141" customWidth="1"/>
    <col min="14897" max="14897" width="12" style="141" customWidth="1"/>
    <col min="14898" max="14898" width="13.5703125" style="141" customWidth="1"/>
    <col min="14899" max="14899" width="17.42578125" style="141" customWidth="1"/>
    <col min="14900" max="14900" width="14" style="141" customWidth="1"/>
    <col min="14901" max="14901" width="13" style="141" customWidth="1"/>
    <col min="14902" max="14902" width="14.85546875" style="141" customWidth="1"/>
    <col min="14903" max="14903" width="13.42578125" style="141" customWidth="1"/>
    <col min="14904" max="14904" width="14.42578125" style="141" customWidth="1"/>
    <col min="14905" max="14905" width="16.28515625" style="141" customWidth="1"/>
    <col min="14906" max="14906" width="16.140625" style="141" customWidth="1"/>
    <col min="14907" max="14907" width="15.85546875" style="141" customWidth="1"/>
    <col min="14908" max="14908" width="17.28515625" style="141" customWidth="1"/>
    <col min="14909" max="14909" width="15" style="141" customWidth="1"/>
    <col min="14910" max="14910" width="13.42578125" style="141" customWidth="1"/>
    <col min="14911" max="14911" width="24.5703125" style="141" customWidth="1"/>
    <col min="14912" max="14912" width="19.140625" style="141" customWidth="1"/>
    <col min="14913" max="14913" width="9.140625" style="141"/>
    <col min="14914" max="14914" width="13.5703125" style="141" customWidth="1"/>
    <col min="14915" max="14915" width="19.28515625" style="141" customWidth="1"/>
    <col min="14916" max="14916" width="13" style="141" customWidth="1"/>
    <col min="14917" max="14917" width="9.140625" style="141"/>
    <col min="14918" max="14918" width="9.28515625" style="141" customWidth="1"/>
    <col min="14919" max="14919" width="13.28515625" style="141" customWidth="1"/>
    <col min="14920" max="14920" width="15.5703125" style="141" customWidth="1"/>
    <col min="14921" max="14921" width="9.28515625" style="141" customWidth="1"/>
    <col min="14922" max="14922" width="13.28515625" style="141" customWidth="1"/>
    <col min="14923" max="14923" width="15" style="141" customWidth="1"/>
    <col min="14924" max="14924" width="24.85546875" style="141" customWidth="1"/>
    <col min="14925" max="15091" width="9.140625" style="141"/>
    <col min="15092" max="15092" width="11.5703125" style="141" customWidth="1"/>
    <col min="15093" max="15093" width="16.7109375" style="141" customWidth="1"/>
    <col min="15094" max="15094" width="17.28515625" style="141" customWidth="1"/>
    <col min="15095" max="15096" width="9.140625" style="141"/>
    <col min="15097" max="15097" width="21" style="141" customWidth="1"/>
    <col min="15098" max="15098" width="12.85546875" style="141" customWidth="1"/>
    <col min="15099" max="15099" width="15.28515625" style="141" customWidth="1"/>
    <col min="15100" max="15100" width="12.7109375" style="141" customWidth="1"/>
    <col min="15101" max="15101" width="12" style="141" customWidth="1"/>
    <col min="15102" max="15102" width="13.5703125" style="141" customWidth="1"/>
    <col min="15103" max="15103" width="19.28515625" style="141" customWidth="1"/>
    <col min="15104" max="15104" width="20.42578125" style="141" customWidth="1"/>
    <col min="15105" max="15106" width="11.85546875" style="141" customWidth="1"/>
    <col min="15107" max="15107" width="11.5703125" style="141" customWidth="1"/>
    <col min="15108" max="15108" width="20.140625" style="141" customWidth="1"/>
    <col min="15109" max="15109" width="16.28515625" style="141" customWidth="1"/>
    <col min="15110" max="15110" width="12.85546875" style="141" customWidth="1"/>
    <col min="15111" max="15111" width="9.140625" style="141"/>
    <col min="15112" max="15112" width="11.7109375" style="141" customWidth="1"/>
    <col min="15113" max="15113" width="17.7109375" style="141" customWidth="1"/>
    <col min="15114" max="15114" width="9.140625" style="141"/>
    <col min="15115" max="15115" width="9" style="141" customWidth="1"/>
    <col min="15116" max="15116" width="11.42578125" style="141" customWidth="1"/>
    <col min="15117" max="15117" width="10.28515625" style="141" customWidth="1"/>
    <col min="15118" max="15118" width="9.140625" style="141"/>
    <col min="15119" max="15119" width="4.7109375" style="141" customWidth="1"/>
    <col min="15120" max="15120" width="12.5703125" style="141" customWidth="1"/>
    <col min="15121" max="15121" width="10.140625" style="141" customWidth="1"/>
    <col min="15122" max="15124" width="9.140625" style="141"/>
    <col min="15125" max="15125" width="10.85546875" style="141" customWidth="1"/>
    <col min="15126" max="15126" width="14.85546875" style="141" customWidth="1"/>
    <col min="15127" max="15127" width="9.140625" style="141"/>
    <col min="15128" max="15128" width="13.28515625" style="141" customWidth="1"/>
    <col min="15129" max="15135" width="11.85546875" style="141" customWidth="1"/>
    <col min="15136" max="15136" width="9.140625" style="141"/>
    <col min="15137" max="15137" width="16.7109375" style="141" customWidth="1"/>
    <col min="15138" max="15138" width="10" style="141" customWidth="1"/>
    <col min="15139" max="15139" width="23.85546875" style="141" customWidth="1"/>
    <col min="15140" max="15140" width="16.5703125" style="141" customWidth="1"/>
    <col min="15141" max="15141" width="14.85546875" style="141" customWidth="1"/>
    <col min="15142" max="15142" width="15.140625" style="141" customWidth="1"/>
    <col min="15143" max="15143" width="11" style="141" customWidth="1"/>
    <col min="15144" max="15144" width="11.5703125" style="141" customWidth="1"/>
    <col min="15145" max="15145" width="13.28515625" style="141" customWidth="1"/>
    <col min="15146" max="15147" width="20.140625" style="141" customWidth="1"/>
    <col min="15148" max="15150" width="13.42578125" style="141" customWidth="1"/>
    <col min="15151" max="15151" width="22.42578125" style="141" customWidth="1"/>
    <col min="15152" max="15152" width="21.28515625" style="141" customWidth="1"/>
    <col min="15153" max="15153" width="12" style="141" customWidth="1"/>
    <col min="15154" max="15154" width="13.5703125" style="141" customWidth="1"/>
    <col min="15155" max="15155" width="17.42578125" style="141" customWidth="1"/>
    <col min="15156" max="15156" width="14" style="141" customWidth="1"/>
    <col min="15157" max="15157" width="13" style="141" customWidth="1"/>
    <col min="15158" max="15158" width="14.85546875" style="141" customWidth="1"/>
    <col min="15159" max="15159" width="13.42578125" style="141" customWidth="1"/>
    <col min="15160" max="15160" width="14.42578125" style="141" customWidth="1"/>
    <col min="15161" max="15161" width="16.28515625" style="141" customWidth="1"/>
    <col min="15162" max="15162" width="16.140625" style="141" customWidth="1"/>
    <col min="15163" max="15163" width="15.85546875" style="141" customWidth="1"/>
    <col min="15164" max="15164" width="17.28515625" style="141" customWidth="1"/>
    <col min="15165" max="15165" width="15" style="141" customWidth="1"/>
    <col min="15166" max="15166" width="13.42578125" style="141" customWidth="1"/>
    <col min="15167" max="15167" width="24.5703125" style="141" customWidth="1"/>
    <col min="15168" max="15168" width="19.140625" style="141" customWidth="1"/>
    <col min="15169" max="15169" width="9.140625" style="141"/>
    <col min="15170" max="15170" width="13.5703125" style="141" customWidth="1"/>
    <col min="15171" max="15171" width="19.28515625" style="141" customWidth="1"/>
    <col min="15172" max="15172" width="13" style="141" customWidth="1"/>
    <col min="15173" max="15173" width="9.140625" style="141"/>
    <col min="15174" max="15174" width="9.28515625" style="141" customWidth="1"/>
    <col min="15175" max="15175" width="13.28515625" style="141" customWidth="1"/>
    <col min="15176" max="15176" width="15.5703125" style="141" customWidth="1"/>
    <col min="15177" max="15177" width="9.28515625" style="141" customWidth="1"/>
    <col min="15178" max="15178" width="13.28515625" style="141" customWidth="1"/>
    <col min="15179" max="15179" width="15" style="141" customWidth="1"/>
    <col min="15180" max="15180" width="24.85546875" style="141" customWidth="1"/>
    <col min="15181" max="15347" width="9.140625" style="141"/>
    <col min="15348" max="15348" width="11.5703125" style="141" customWidth="1"/>
    <col min="15349" max="15349" width="16.7109375" style="141" customWidth="1"/>
    <col min="15350" max="15350" width="17.28515625" style="141" customWidth="1"/>
    <col min="15351" max="15352" width="9.140625" style="141"/>
    <col min="15353" max="15353" width="21" style="141" customWidth="1"/>
    <col min="15354" max="15354" width="12.85546875" style="141" customWidth="1"/>
    <col min="15355" max="15355" width="15.28515625" style="141" customWidth="1"/>
    <col min="15356" max="15356" width="12.7109375" style="141" customWidth="1"/>
    <col min="15357" max="15357" width="12" style="141" customWidth="1"/>
    <col min="15358" max="15358" width="13.5703125" style="141" customWidth="1"/>
    <col min="15359" max="15359" width="19.28515625" style="141" customWidth="1"/>
    <col min="15360" max="15360" width="20.42578125" style="141" customWidth="1"/>
    <col min="15361" max="15362" width="11.85546875" style="141" customWidth="1"/>
    <col min="15363" max="15363" width="11.5703125" style="141" customWidth="1"/>
    <col min="15364" max="15364" width="20.140625" style="141" customWidth="1"/>
    <col min="15365" max="15365" width="16.28515625" style="141" customWidth="1"/>
    <col min="15366" max="15366" width="12.85546875" style="141" customWidth="1"/>
    <col min="15367" max="15367" width="9.140625" style="141"/>
    <col min="15368" max="15368" width="11.7109375" style="141" customWidth="1"/>
    <col min="15369" max="15369" width="17.7109375" style="141" customWidth="1"/>
    <col min="15370" max="15370" width="9.140625" style="141"/>
    <col min="15371" max="15371" width="9" style="141" customWidth="1"/>
    <col min="15372" max="15372" width="11.42578125" style="141" customWidth="1"/>
    <col min="15373" max="15373" width="10.28515625" style="141" customWidth="1"/>
    <col min="15374" max="15374" width="9.140625" style="141"/>
    <col min="15375" max="15375" width="4.7109375" style="141" customWidth="1"/>
    <col min="15376" max="15376" width="12.5703125" style="141" customWidth="1"/>
    <col min="15377" max="15377" width="10.140625" style="141" customWidth="1"/>
    <col min="15378" max="15380" width="9.140625" style="141"/>
    <col min="15381" max="15381" width="10.85546875" style="141" customWidth="1"/>
    <col min="15382" max="15382" width="14.85546875" style="141" customWidth="1"/>
    <col min="15383" max="15383" width="9.140625" style="141"/>
    <col min="15384" max="15384" width="13.28515625" style="141" customWidth="1"/>
    <col min="15385" max="15391" width="11.85546875" style="141" customWidth="1"/>
    <col min="15392" max="15392" width="9.140625" style="141"/>
    <col min="15393" max="15393" width="16.7109375" style="141" customWidth="1"/>
    <col min="15394" max="15394" width="10" style="141" customWidth="1"/>
    <col min="15395" max="15395" width="23.85546875" style="141" customWidth="1"/>
    <col min="15396" max="15396" width="16.5703125" style="141" customWidth="1"/>
    <col min="15397" max="15397" width="14.85546875" style="141" customWidth="1"/>
    <col min="15398" max="15398" width="15.140625" style="141" customWidth="1"/>
    <col min="15399" max="15399" width="11" style="141" customWidth="1"/>
    <col min="15400" max="15400" width="11.5703125" style="141" customWidth="1"/>
    <col min="15401" max="15401" width="13.28515625" style="141" customWidth="1"/>
    <col min="15402" max="15403" width="20.140625" style="141" customWidth="1"/>
    <col min="15404" max="15406" width="13.42578125" style="141" customWidth="1"/>
    <col min="15407" max="15407" width="22.42578125" style="141" customWidth="1"/>
    <col min="15408" max="15408" width="21.28515625" style="141" customWidth="1"/>
    <col min="15409" max="15409" width="12" style="141" customWidth="1"/>
    <col min="15410" max="15410" width="13.5703125" style="141" customWidth="1"/>
    <col min="15411" max="15411" width="17.42578125" style="141" customWidth="1"/>
    <col min="15412" max="15412" width="14" style="141" customWidth="1"/>
    <col min="15413" max="15413" width="13" style="141" customWidth="1"/>
    <col min="15414" max="15414" width="14.85546875" style="141" customWidth="1"/>
    <col min="15415" max="15415" width="13.42578125" style="141" customWidth="1"/>
    <col min="15416" max="15416" width="14.42578125" style="141" customWidth="1"/>
    <col min="15417" max="15417" width="16.28515625" style="141" customWidth="1"/>
    <col min="15418" max="15418" width="16.140625" style="141" customWidth="1"/>
    <col min="15419" max="15419" width="15.85546875" style="141" customWidth="1"/>
    <col min="15420" max="15420" width="17.28515625" style="141" customWidth="1"/>
    <col min="15421" max="15421" width="15" style="141" customWidth="1"/>
    <col min="15422" max="15422" width="13.42578125" style="141" customWidth="1"/>
    <col min="15423" max="15423" width="24.5703125" style="141" customWidth="1"/>
    <col min="15424" max="15424" width="19.140625" style="141" customWidth="1"/>
    <col min="15425" max="15425" width="9.140625" style="141"/>
    <col min="15426" max="15426" width="13.5703125" style="141" customWidth="1"/>
    <col min="15427" max="15427" width="19.28515625" style="141" customWidth="1"/>
    <col min="15428" max="15428" width="13" style="141" customWidth="1"/>
    <col min="15429" max="15429" width="9.140625" style="141"/>
    <col min="15430" max="15430" width="9.28515625" style="141" customWidth="1"/>
    <col min="15431" max="15431" width="13.28515625" style="141" customWidth="1"/>
    <col min="15432" max="15432" width="15.5703125" style="141" customWidth="1"/>
    <col min="15433" max="15433" width="9.28515625" style="141" customWidth="1"/>
    <col min="15434" max="15434" width="13.28515625" style="141" customWidth="1"/>
    <col min="15435" max="15435" width="15" style="141" customWidth="1"/>
    <col min="15436" max="15436" width="24.85546875" style="141" customWidth="1"/>
    <col min="15437" max="15603" width="9.140625" style="141"/>
    <col min="15604" max="15604" width="11.5703125" style="141" customWidth="1"/>
    <col min="15605" max="15605" width="16.7109375" style="141" customWidth="1"/>
    <col min="15606" max="15606" width="17.28515625" style="141" customWidth="1"/>
    <col min="15607" max="15608" width="9.140625" style="141"/>
    <col min="15609" max="15609" width="21" style="141" customWidth="1"/>
    <col min="15610" max="15610" width="12.85546875" style="141" customWidth="1"/>
    <col min="15611" max="15611" width="15.28515625" style="141" customWidth="1"/>
    <col min="15612" max="15612" width="12.7109375" style="141" customWidth="1"/>
    <col min="15613" max="15613" width="12" style="141" customWidth="1"/>
    <col min="15614" max="15614" width="13.5703125" style="141" customWidth="1"/>
    <col min="15615" max="15615" width="19.28515625" style="141" customWidth="1"/>
    <col min="15616" max="15616" width="20.42578125" style="141" customWidth="1"/>
    <col min="15617" max="15618" width="11.85546875" style="141" customWidth="1"/>
    <col min="15619" max="15619" width="11.5703125" style="141" customWidth="1"/>
    <col min="15620" max="15620" width="20.140625" style="141" customWidth="1"/>
    <col min="15621" max="15621" width="16.28515625" style="141" customWidth="1"/>
    <col min="15622" max="15622" width="12.85546875" style="141" customWidth="1"/>
    <col min="15623" max="15623" width="9.140625" style="141"/>
    <col min="15624" max="15624" width="11.7109375" style="141" customWidth="1"/>
    <col min="15625" max="15625" width="17.7109375" style="141" customWidth="1"/>
    <col min="15626" max="15626" width="9.140625" style="141"/>
    <col min="15627" max="15627" width="9" style="141" customWidth="1"/>
    <col min="15628" max="15628" width="11.42578125" style="141" customWidth="1"/>
    <col min="15629" max="15629" width="10.28515625" style="141" customWidth="1"/>
    <col min="15630" max="15630" width="9.140625" style="141"/>
    <col min="15631" max="15631" width="4.7109375" style="141" customWidth="1"/>
    <col min="15632" max="15632" width="12.5703125" style="141" customWidth="1"/>
    <col min="15633" max="15633" width="10.140625" style="141" customWidth="1"/>
    <col min="15634" max="15636" width="9.140625" style="141"/>
    <col min="15637" max="15637" width="10.85546875" style="141" customWidth="1"/>
    <col min="15638" max="15638" width="14.85546875" style="141" customWidth="1"/>
    <col min="15639" max="15639" width="9.140625" style="141"/>
    <col min="15640" max="15640" width="13.28515625" style="141" customWidth="1"/>
    <col min="15641" max="15647" width="11.85546875" style="141" customWidth="1"/>
    <col min="15648" max="15648" width="9.140625" style="141"/>
    <col min="15649" max="15649" width="16.7109375" style="141" customWidth="1"/>
    <col min="15650" max="15650" width="10" style="141" customWidth="1"/>
    <col min="15651" max="15651" width="23.85546875" style="141" customWidth="1"/>
    <col min="15652" max="15652" width="16.5703125" style="141" customWidth="1"/>
    <col min="15653" max="15653" width="14.85546875" style="141" customWidth="1"/>
    <col min="15654" max="15654" width="15.140625" style="141" customWidth="1"/>
    <col min="15655" max="15655" width="11" style="141" customWidth="1"/>
    <col min="15656" max="15656" width="11.5703125" style="141" customWidth="1"/>
    <col min="15657" max="15657" width="13.28515625" style="141" customWidth="1"/>
    <col min="15658" max="15659" width="20.140625" style="141" customWidth="1"/>
    <col min="15660" max="15662" width="13.42578125" style="141" customWidth="1"/>
    <col min="15663" max="15663" width="22.42578125" style="141" customWidth="1"/>
    <col min="15664" max="15664" width="21.28515625" style="141" customWidth="1"/>
    <col min="15665" max="15665" width="12" style="141" customWidth="1"/>
    <col min="15666" max="15666" width="13.5703125" style="141" customWidth="1"/>
    <col min="15667" max="15667" width="17.42578125" style="141" customWidth="1"/>
    <col min="15668" max="15668" width="14" style="141" customWidth="1"/>
    <col min="15669" max="15669" width="13" style="141" customWidth="1"/>
    <col min="15670" max="15670" width="14.85546875" style="141" customWidth="1"/>
    <col min="15671" max="15671" width="13.42578125" style="141" customWidth="1"/>
    <col min="15672" max="15672" width="14.42578125" style="141" customWidth="1"/>
    <col min="15673" max="15673" width="16.28515625" style="141" customWidth="1"/>
    <col min="15674" max="15674" width="16.140625" style="141" customWidth="1"/>
    <col min="15675" max="15675" width="15.85546875" style="141" customWidth="1"/>
    <col min="15676" max="15676" width="17.28515625" style="141" customWidth="1"/>
    <col min="15677" max="15677" width="15" style="141" customWidth="1"/>
    <col min="15678" max="15678" width="13.42578125" style="141" customWidth="1"/>
    <col min="15679" max="15679" width="24.5703125" style="141" customWidth="1"/>
    <col min="15680" max="15680" width="19.140625" style="141" customWidth="1"/>
    <col min="15681" max="15681" width="9.140625" style="141"/>
    <col min="15682" max="15682" width="13.5703125" style="141" customWidth="1"/>
    <col min="15683" max="15683" width="19.28515625" style="141" customWidth="1"/>
    <col min="15684" max="15684" width="13" style="141" customWidth="1"/>
    <col min="15685" max="15685" width="9.140625" style="141"/>
    <col min="15686" max="15686" width="9.28515625" style="141" customWidth="1"/>
    <col min="15687" max="15687" width="13.28515625" style="141" customWidth="1"/>
    <col min="15688" max="15688" width="15.5703125" style="141" customWidth="1"/>
    <col min="15689" max="15689" width="9.28515625" style="141" customWidth="1"/>
    <col min="15690" max="15690" width="13.28515625" style="141" customWidth="1"/>
    <col min="15691" max="15691" width="15" style="141" customWidth="1"/>
    <col min="15692" max="15692" width="24.85546875" style="141" customWidth="1"/>
    <col min="15693" max="15859" width="9.140625" style="141"/>
    <col min="15860" max="15860" width="11.5703125" style="141" customWidth="1"/>
    <col min="15861" max="15861" width="16.7109375" style="141" customWidth="1"/>
    <col min="15862" max="15862" width="17.28515625" style="141" customWidth="1"/>
    <col min="15863" max="15864" width="9.140625" style="141"/>
    <col min="15865" max="15865" width="21" style="141" customWidth="1"/>
    <col min="15866" max="15866" width="12.85546875" style="141" customWidth="1"/>
    <col min="15867" max="15867" width="15.28515625" style="141" customWidth="1"/>
    <col min="15868" max="15868" width="12.7109375" style="141" customWidth="1"/>
    <col min="15869" max="15869" width="12" style="141" customWidth="1"/>
    <col min="15870" max="15870" width="13.5703125" style="141" customWidth="1"/>
    <col min="15871" max="15871" width="19.28515625" style="141" customWidth="1"/>
    <col min="15872" max="15872" width="20.42578125" style="141" customWidth="1"/>
    <col min="15873" max="15874" width="11.85546875" style="141" customWidth="1"/>
    <col min="15875" max="15875" width="11.5703125" style="141" customWidth="1"/>
    <col min="15876" max="15876" width="20.140625" style="141" customWidth="1"/>
    <col min="15877" max="15877" width="16.28515625" style="141" customWidth="1"/>
    <col min="15878" max="15878" width="12.85546875" style="141" customWidth="1"/>
    <col min="15879" max="15879" width="9.140625" style="141"/>
    <col min="15880" max="15880" width="11.7109375" style="141" customWidth="1"/>
    <col min="15881" max="15881" width="17.7109375" style="141" customWidth="1"/>
    <col min="15882" max="15882" width="9.140625" style="141"/>
    <col min="15883" max="15883" width="9" style="141" customWidth="1"/>
    <col min="15884" max="15884" width="11.42578125" style="141" customWidth="1"/>
    <col min="15885" max="15885" width="10.28515625" style="141" customWidth="1"/>
    <col min="15886" max="15886" width="9.140625" style="141"/>
    <col min="15887" max="15887" width="4.7109375" style="141" customWidth="1"/>
    <col min="15888" max="15888" width="12.5703125" style="141" customWidth="1"/>
    <col min="15889" max="15889" width="10.140625" style="141" customWidth="1"/>
    <col min="15890" max="15892" width="9.140625" style="141"/>
    <col min="15893" max="15893" width="10.85546875" style="141" customWidth="1"/>
    <col min="15894" max="15894" width="14.85546875" style="141" customWidth="1"/>
    <col min="15895" max="15895" width="9.140625" style="141"/>
    <col min="15896" max="15896" width="13.28515625" style="141" customWidth="1"/>
    <col min="15897" max="15903" width="11.85546875" style="141" customWidth="1"/>
    <col min="15904" max="15904" width="9.140625" style="141"/>
    <col min="15905" max="15905" width="16.7109375" style="141" customWidth="1"/>
    <col min="15906" max="15906" width="10" style="141" customWidth="1"/>
    <col min="15907" max="15907" width="23.85546875" style="141" customWidth="1"/>
    <col min="15908" max="15908" width="16.5703125" style="141" customWidth="1"/>
    <col min="15909" max="15909" width="14.85546875" style="141" customWidth="1"/>
    <col min="15910" max="15910" width="15.140625" style="141" customWidth="1"/>
    <col min="15911" max="15911" width="11" style="141" customWidth="1"/>
    <col min="15912" max="15912" width="11.5703125" style="141" customWidth="1"/>
    <col min="15913" max="15913" width="13.28515625" style="141" customWidth="1"/>
    <col min="15914" max="15915" width="20.140625" style="141" customWidth="1"/>
    <col min="15916" max="15918" width="13.42578125" style="141" customWidth="1"/>
    <col min="15919" max="15919" width="22.42578125" style="141" customWidth="1"/>
    <col min="15920" max="15920" width="21.28515625" style="141" customWidth="1"/>
    <col min="15921" max="15921" width="12" style="141" customWidth="1"/>
    <col min="15922" max="15922" width="13.5703125" style="141" customWidth="1"/>
    <col min="15923" max="15923" width="17.42578125" style="141" customWidth="1"/>
    <col min="15924" max="15924" width="14" style="141" customWidth="1"/>
    <col min="15925" max="15925" width="13" style="141" customWidth="1"/>
    <col min="15926" max="15926" width="14.85546875" style="141" customWidth="1"/>
    <col min="15927" max="15927" width="13.42578125" style="141" customWidth="1"/>
    <col min="15928" max="15928" width="14.42578125" style="141" customWidth="1"/>
    <col min="15929" max="15929" width="16.28515625" style="141" customWidth="1"/>
    <col min="15930" max="15930" width="16.140625" style="141" customWidth="1"/>
    <col min="15931" max="15931" width="15.85546875" style="141" customWidth="1"/>
    <col min="15932" max="15932" width="17.28515625" style="141" customWidth="1"/>
    <col min="15933" max="15933" width="15" style="141" customWidth="1"/>
    <col min="15934" max="15934" width="13.42578125" style="141" customWidth="1"/>
    <col min="15935" max="15935" width="24.5703125" style="141" customWidth="1"/>
    <col min="15936" max="15936" width="19.140625" style="141" customWidth="1"/>
    <col min="15937" max="15937" width="9.140625" style="141"/>
    <col min="15938" max="15938" width="13.5703125" style="141" customWidth="1"/>
    <col min="15939" max="15939" width="19.28515625" style="141" customWidth="1"/>
    <col min="15940" max="15940" width="13" style="141" customWidth="1"/>
    <col min="15941" max="15941" width="9.140625" style="141"/>
    <col min="15942" max="15942" width="9.28515625" style="141" customWidth="1"/>
    <col min="15943" max="15943" width="13.28515625" style="141" customWidth="1"/>
    <col min="15944" max="15944" width="15.5703125" style="141" customWidth="1"/>
    <col min="15945" max="15945" width="9.28515625" style="141" customWidth="1"/>
    <col min="15946" max="15946" width="13.28515625" style="141" customWidth="1"/>
    <col min="15947" max="15947" width="15" style="141" customWidth="1"/>
    <col min="15948" max="15948" width="24.85546875" style="141" customWidth="1"/>
    <col min="15949" max="16115" width="9.140625" style="141"/>
    <col min="16116" max="16116" width="11.5703125" style="141" customWidth="1"/>
    <col min="16117" max="16117" width="16.7109375" style="141" customWidth="1"/>
    <col min="16118" max="16118" width="17.28515625" style="141" customWidth="1"/>
    <col min="16119" max="16120" width="9.140625" style="141"/>
    <col min="16121" max="16121" width="21" style="141" customWidth="1"/>
    <col min="16122" max="16122" width="12.85546875" style="141" customWidth="1"/>
    <col min="16123" max="16123" width="15.28515625" style="141" customWidth="1"/>
    <col min="16124" max="16124" width="12.7109375" style="141" customWidth="1"/>
    <col min="16125" max="16125" width="12" style="141" customWidth="1"/>
    <col min="16126" max="16126" width="13.5703125" style="141" customWidth="1"/>
    <col min="16127" max="16127" width="19.28515625" style="141" customWidth="1"/>
    <col min="16128" max="16128" width="20.42578125" style="141" customWidth="1"/>
    <col min="16129" max="16130" width="11.85546875" style="141" customWidth="1"/>
    <col min="16131" max="16131" width="11.5703125" style="141" customWidth="1"/>
    <col min="16132" max="16132" width="20.140625" style="141" customWidth="1"/>
    <col min="16133" max="16133" width="16.28515625" style="141" customWidth="1"/>
    <col min="16134" max="16134" width="12.85546875" style="141" customWidth="1"/>
    <col min="16135" max="16135" width="9.140625" style="141"/>
    <col min="16136" max="16136" width="11.7109375" style="141" customWidth="1"/>
    <col min="16137" max="16137" width="17.7109375" style="141" customWidth="1"/>
    <col min="16138" max="16138" width="9.140625" style="141"/>
    <col min="16139" max="16139" width="9" style="141" customWidth="1"/>
    <col min="16140" max="16140" width="11.42578125" style="141" customWidth="1"/>
    <col min="16141" max="16141" width="10.28515625" style="141" customWidth="1"/>
    <col min="16142" max="16142" width="9.140625" style="141"/>
    <col min="16143" max="16143" width="4.7109375" style="141" customWidth="1"/>
    <col min="16144" max="16144" width="12.5703125" style="141" customWidth="1"/>
    <col min="16145" max="16145" width="10.140625" style="141" customWidth="1"/>
    <col min="16146" max="16148" width="9.140625" style="141"/>
    <col min="16149" max="16149" width="10.85546875" style="141" customWidth="1"/>
    <col min="16150" max="16150" width="14.85546875" style="141" customWidth="1"/>
    <col min="16151" max="16151" width="9.140625" style="141"/>
    <col min="16152" max="16152" width="13.28515625" style="141" customWidth="1"/>
    <col min="16153" max="16159" width="11.85546875" style="141" customWidth="1"/>
    <col min="16160" max="16160" width="9.140625" style="141"/>
    <col min="16161" max="16161" width="16.7109375" style="141" customWidth="1"/>
    <col min="16162" max="16162" width="10" style="141" customWidth="1"/>
    <col min="16163" max="16163" width="23.85546875" style="141" customWidth="1"/>
    <col min="16164" max="16164" width="16.5703125" style="141" customWidth="1"/>
    <col min="16165" max="16165" width="14.85546875" style="141" customWidth="1"/>
    <col min="16166" max="16166" width="15.140625" style="141" customWidth="1"/>
    <col min="16167" max="16167" width="11" style="141" customWidth="1"/>
    <col min="16168" max="16168" width="11.5703125" style="141" customWidth="1"/>
    <col min="16169" max="16169" width="13.28515625" style="141" customWidth="1"/>
    <col min="16170" max="16171" width="20.140625" style="141" customWidth="1"/>
    <col min="16172" max="16174" width="13.42578125" style="141" customWidth="1"/>
    <col min="16175" max="16175" width="22.42578125" style="141" customWidth="1"/>
    <col min="16176" max="16176" width="21.28515625" style="141" customWidth="1"/>
    <col min="16177" max="16177" width="12" style="141" customWidth="1"/>
    <col min="16178" max="16178" width="13.5703125" style="141" customWidth="1"/>
    <col min="16179" max="16179" width="17.42578125" style="141" customWidth="1"/>
    <col min="16180" max="16180" width="14" style="141" customWidth="1"/>
    <col min="16181" max="16181" width="13" style="141" customWidth="1"/>
    <col min="16182" max="16182" width="14.85546875" style="141" customWidth="1"/>
    <col min="16183" max="16183" width="13.42578125" style="141" customWidth="1"/>
    <col min="16184" max="16184" width="14.42578125" style="141" customWidth="1"/>
    <col min="16185" max="16185" width="16.28515625" style="141" customWidth="1"/>
    <col min="16186" max="16186" width="16.140625" style="141" customWidth="1"/>
    <col min="16187" max="16187" width="15.85546875" style="141" customWidth="1"/>
    <col min="16188" max="16188" width="17.28515625" style="141" customWidth="1"/>
    <col min="16189" max="16189" width="15" style="141" customWidth="1"/>
    <col min="16190" max="16190" width="13.42578125" style="141" customWidth="1"/>
    <col min="16191" max="16191" width="24.5703125" style="141" customWidth="1"/>
    <col min="16192" max="16192" width="19.140625" style="141" customWidth="1"/>
    <col min="16193" max="16193" width="9.140625" style="141"/>
    <col min="16194" max="16194" width="13.5703125" style="141" customWidth="1"/>
    <col min="16195" max="16195" width="19.28515625" style="141" customWidth="1"/>
    <col min="16196" max="16196" width="13" style="141" customWidth="1"/>
    <col min="16197" max="16197" width="9.140625" style="141"/>
    <col min="16198" max="16198" width="9.28515625" style="141" customWidth="1"/>
    <col min="16199" max="16199" width="13.28515625" style="141" customWidth="1"/>
    <col min="16200" max="16200" width="15.5703125" style="141" customWidth="1"/>
    <col min="16201" max="16201" width="9.28515625" style="141" customWidth="1"/>
    <col min="16202" max="16202" width="13.28515625" style="141" customWidth="1"/>
    <col min="16203" max="16203" width="15" style="141" customWidth="1"/>
    <col min="16204" max="16204" width="24.85546875" style="141" customWidth="1"/>
    <col min="16205" max="16384" width="9.140625" style="141"/>
  </cols>
  <sheetData>
    <row r="1" spans="1:19" ht="16.5" thickBot="1" x14ac:dyDescent="0.3">
      <c r="A1" s="399" t="s">
        <v>222</v>
      </c>
      <c r="B1" s="400"/>
      <c r="C1" s="400"/>
      <c r="D1" s="400"/>
      <c r="E1" s="400"/>
      <c r="F1" s="400"/>
      <c r="G1" s="400"/>
      <c r="H1" s="400"/>
      <c r="I1" s="401"/>
    </row>
    <row r="2" spans="1:19" ht="34.5" customHeight="1" x14ac:dyDescent="0.2">
      <c r="A2" s="396" t="s">
        <v>223</v>
      </c>
      <c r="B2" s="398" t="s">
        <v>224</v>
      </c>
      <c r="C2" s="398" t="s">
        <v>225</v>
      </c>
      <c r="D2" s="398" t="s">
        <v>226</v>
      </c>
      <c r="E2" s="398"/>
      <c r="F2" s="398" t="s">
        <v>227</v>
      </c>
      <c r="G2" s="398" t="s">
        <v>228</v>
      </c>
      <c r="H2" s="398" t="s">
        <v>229</v>
      </c>
      <c r="I2" s="402" t="s">
        <v>230</v>
      </c>
    </row>
    <row r="3" spans="1:19" ht="21" customHeight="1" thickBot="1" x14ac:dyDescent="0.25">
      <c r="A3" s="397"/>
      <c r="B3" s="383"/>
      <c r="C3" s="383"/>
      <c r="D3" s="142" t="s">
        <v>24</v>
      </c>
      <c r="E3" s="143" t="s">
        <v>23</v>
      </c>
      <c r="F3" s="383"/>
      <c r="G3" s="383"/>
      <c r="H3" s="383"/>
      <c r="I3" s="385"/>
    </row>
    <row r="4" spans="1:19" ht="15.75" thickBot="1" x14ac:dyDescent="0.25">
      <c r="A4" s="144">
        <v>1</v>
      </c>
      <c r="B4" s="215">
        <v>0</v>
      </c>
      <c r="C4" s="215">
        <v>0</v>
      </c>
      <c r="D4" s="215">
        <v>0</v>
      </c>
      <c r="E4" s="215">
        <v>0</v>
      </c>
      <c r="F4" s="215">
        <v>0</v>
      </c>
      <c r="G4" s="145">
        <v>0.2</v>
      </c>
      <c r="H4" s="146">
        <f>D4+E4*F4</f>
        <v>0</v>
      </c>
      <c r="I4" s="216">
        <v>0</v>
      </c>
    </row>
    <row r="5" spans="1:19" ht="16.5" thickBot="1" x14ac:dyDescent="0.3">
      <c r="A5" s="147" t="s">
        <v>231</v>
      </c>
      <c r="B5" s="148"/>
      <c r="C5" s="148"/>
      <c r="D5" s="149"/>
      <c r="E5" s="149"/>
      <c r="F5" s="150">
        <f>SUM(F4:F4)</f>
        <v>0</v>
      </c>
      <c r="G5" s="148"/>
      <c r="H5" s="151">
        <f>H4</f>
        <v>0</v>
      </c>
      <c r="I5" s="152">
        <f>I4</f>
        <v>0</v>
      </c>
    </row>
    <row r="7" spans="1:19" ht="15.75" thickBot="1" x14ac:dyDescent="0.25"/>
    <row r="8" spans="1:19" ht="45" customHeight="1" thickBot="1" x14ac:dyDescent="0.25">
      <c r="J8" s="388" t="s">
        <v>232</v>
      </c>
      <c r="K8" s="389"/>
      <c r="L8" s="389"/>
      <c r="M8" s="389"/>
      <c r="N8" s="390"/>
      <c r="O8" s="153"/>
    </row>
    <row r="9" spans="1:19" ht="26.25" customHeight="1" thickBot="1" x14ac:dyDescent="0.25">
      <c r="J9" s="154" t="s">
        <v>223</v>
      </c>
      <c r="K9" s="155" t="s">
        <v>233</v>
      </c>
      <c r="L9" s="155" t="s">
        <v>234</v>
      </c>
      <c r="M9" s="155" t="s">
        <v>235</v>
      </c>
      <c r="N9" s="156" t="s">
        <v>236</v>
      </c>
      <c r="O9" s="157"/>
    </row>
    <row r="10" spans="1:19" ht="15.75" thickBot="1" x14ac:dyDescent="0.25">
      <c r="J10" s="158">
        <v>1</v>
      </c>
      <c r="K10" s="217">
        <v>0</v>
      </c>
      <c r="L10" s="217">
        <v>0</v>
      </c>
      <c r="M10" s="159">
        <v>0.3</v>
      </c>
      <c r="N10" s="218">
        <v>0</v>
      </c>
      <c r="O10" s="160"/>
    </row>
    <row r="11" spans="1:19" ht="16.5" thickBot="1" x14ac:dyDescent="0.3">
      <c r="J11" s="161" t="s">
        <v>231</v>
      </c>
      <c r="K11" s="162"/>
      <c r="L11" s="163">
        <f>SUM(L10:L10)</f>
        <v>0</v>
      </c>
      <c r="M11" s="162"/>
      <c r="N11" s="164">
        <f>N10</f>
        <v>0</v>
      </c>
      <c r="O11" s="165"/>
      <c r="P11" s="166"/>
    </row>
    <row r="13" spans="1:19" ht="15.75" thickBot="1" x14ac:dyDescent="0.25"/>
    <row r="14" spans="1:19" ht="57.75" customHeight="1" thickBot="1" x14ac:dyDescent="0.25">
      <c r="P14" s="388" t="s">
        <v>237</v>
      </c>
      <c r="Q14" s="389"/>
      <c r="R14" s="389"/>
      <c r="S14" s="390"/>
    </row>
    <row r="15" spans="1:19" ht="32.25" thickBot="1" x14ac:dyDescent="0.25">
      <c r="P15" s="154" t="s">
        <v>223</v>
      </c>
      <c r="Q15" s="155" t="s">
        <v>238</v>
      </c>
      <c r="R15" s="155" t="s">
        <v>239</v>
      </c>
      <c r="S15" s="156" t="s">
        <v>240</v>
      </c>
    </row>
    <row r="16" spans="1:19" ht="15.75" thickBot="1" x14ac:dyDescent="0.25">
      <c r="P16" s="207">
        <v>1</v>
      </c>
      <c r="Q16" s="219">
        <v>0</v>
      </c>
      <c r="R16" s="220">
        <v>0</v>
      </c>
      <c r="S16" s="201">
        <f>Q16*R16</f>
        <v>0</v>
      </c>
    </row>
    <row r="17" spans="16:39" ht="16.5" thickBot="1" x14ac:dyDescent="0.3">
      <c r="P17" s="391" t="s">
        <v>221</v>
      </c>
      <c r="Q17" s="392"/>
      <c r="R17" s="208">
        <f>SUM(R16:R16)</f>
        <v>0</v>
      </c>
      <c r="S17" s="209">
        <f>SUM(S16:S16)</f>
        <v>0</v>
      </c>
    </row>
    <row r="18" spans="16:39" ht="15" customHeight="1" thickBot="1" x14ac:dyDescent="0.25">
      <c r="U18" s="393" t="s">
        <v>241</v>
      </c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5"/>
    </row>
    <row r="19" spans="16:39" ht="30" customHeight="1" x14ac:dyDescent="0.2">
      <c r="U19" s="396" t="s">
        <v>223</v>
      </c>
      <c r="V19" s="360" t="s">
        <v>242</v>
      </c>
      <c r="W19" s="360" t="s">
        <v>15</v>
      </c>
      <c r="X19" s="360"/>
      <c r="Y19" s="360" t="s">
        <v>243</v>
      </c>
      <c r="Z19" s="360"/>
      <c r="AA19" s="398" t="s">
        <v>244</v>
      </c>
      <c r="AB19" s="398"/>
      <c r="AC19" s="398" t="s">
        <v>245</v>
      </c>
      <c r="AD19" s="398"/>
      <c r="AE19" s="374" t="s">
        <v>246</v>
      </c>
      <c r="AF19" s="375"/>
      <c r="AG19" s="167"/>
    </row>
    <row r="20" spans="16:39" ht="32.25" customHeight="1" thickBot="1" x14ac:dyDescent="0.25">
      <c r="U20" s="397"/>
      <c r="V20" s="361"/>
      <c r="W20" s="168" t="s">
        <v>247</v>
      </c>
      <c r="X20" s="168" t="s">
        <v>248</v>
      </c>
      <c r="Y20" s="168" t="s">
        <v>247</v>
      </c>
      <c r="Z20" s="168" t="s">
        <v>248</v>
      </c>
      <c r="AA20" s="383"/>
      <c r="AB20" s="383"/>
      <c r="AC20" s="143" t="s">
        <v>249</v>
      </c>
      <c r="AD20" s="143" t="s">
        <v>250</v>
      </c>
      <c r="AE20" s="210" t="s">
        <v>251</v>
      </c>
      <c r="AF20" s="211" t="s">
        <v>252</v>
      </c>
      <c r="AG20" s="167"/>
    </row>
    <row r="21" spans="16:39" ht="15.75" thickBot="1" x14ac:dyDescent="0.25">
      <c r="U21" s="170">
        <v>1</v>
      </c>
      <c r="V21" s="221">
        <v>0</v>
      </c>
      <c r="W21" s="222">
        <v>0</v>
      </c>
      <c r="X21" s="222">
        <v>0</v>
      </c>
      <c r="Y21" s="222">
        <v>0</v>
      </c>
      <c r="Z21" s="222">
        <v>0</v>
      </c>
      <c r="AA21" s="376">
        <v>0</v>
      </c>
      <c r="AB21" s="376"/>
      <c r="AC21" s="222">
        <v>0</v>
      </c>
      <c r="AD21" s="222">
        <v>0</v>
      </c>
      <c r="AE21" s="223">
        <v>0</v>
      </c>
      <c r="AF21" s="224">
        <v>0</v>
      </c>
      <c r="AG21" s="171"/>
    </row>
    <row r="22" spans="16:39" ht="16.5" thickBot="1" x14ac:dyDescent="0.25">
      <c r="U22" s="172" t="s">
        <v>221</v>
      </c>
      <c r="V22" s="173">
        <f t="shared" ref="V22:AF22" si="0">SUM(V21:V21)</f>
        <v>0</v>
      </c>
      <c r="W22" s="173">
        <f t="shared" si="0"/>
        <v>0</v>
      </c>
      <c r="X22" s="173">
        <f t="shared" si="0"/>
        <v>0</v>
      </c>
      <c r="Y22" s="173">
        <f t="shared" si="0"/>
        <v>0</v>
      </c>
      <c r="Z22" s="173">
        <f t="shared" si="0"/>
        <v>0</v>
      </c>
      <c r="AA22" s="377">
        <f t="shared" si="0"/>
        <v>0</v>
      </c>
      <c r="AB22" s="377">
        <f t="shared" si="0"/>
        <v>0</v>
      </c>
      <c r="AC22" s="173">
        <f t="shared" si="0"/>
        <v>0</v>
      </c>
      <c r="AD22" s="173">
        <f t="shared" si="0"/>
        <v>0</v>
      </c>
      <c r="AE22" s="174">
        <f t="shared" si="0"/>
        <v>0</v>
      </c>
      <c r="AF22" s="175">
        <f t="shared" si="0"/>
        <v>0</v>
      </c>
      <c r="AG22" s="176"/>
    </row>
    <row r="23" spans="16:39" ht="31.5" customHeight="1" thickBot="1" x14ac:dyDescent="0.25">
      <c r="AA23" s="176"/>
      <c r="AB23" s="176"/>
      <c r="AC23" s="177"/>
      <c r="AD23" s="176"/>
      <c r="AE23" s="176"/>
      <c r="AF23" s="176"/>
      <c r="AG23" s="176"/>
      <c r="AH23" s="378" t="s">
        <v>253</v>
      </c>
      <c r="AI23" s="379"/>
      <c r="AJ23" s="379"/>
      <c r="AK23" s="379"/>
      <c r="AL23" s="380"/>
      <c r="AM23" s="178"/>
    </row>
    <row r="24" spans="16:39" ht="15" customHeight="1" x14ac:dyDescent="0.2">
      <c r="AA24" s="176"/>
      <c r="AB24" s="176"/>
      <c r="AC24" s="177"/>
      <c r="AD24" s="176"/>
      <c r="AE24" s="176"/>
      <c r="AF24" s="176"/>
      <c r="AG24" s="176"/>
      <c r="AH24" s="381" t="s">
        <v>223</v>
      </c>
      <c r="AI24" s="382" t="s">
        <v>242</v>
      </c>
      <c r="AJ24" s="382" t="s">
        <v>254</v>
      </c>
      <c r="AK24" s="382" t="s">
        <v>255</v>
      </c>
      <c r="AL24" s="384" t="s">
        <v>256</v>
      </c>
      <c r="AM24" s="178"/>
    </row>
    <row r="25" spans="16:39" ht="15" customHeight="1" thickBot="1" x14ac:dyDescent="0.25">
      <c r="AA25" s="176"/>
      <c r="AB25" s="176"/>
      <c r="AC25" s="177"/>
      <c r="AD25" s="176"/>
      <c r="AE25" s="176"/>
      <c r="AF25" s="176"/>
      <c r="AG25" s="176"/>
      <c r="AH25" s="359"/>
      <c r="AI25" s="383"/>
      <c r="AJ25" s="383"/>
      <c r="AK25" s="383"/>
      <c r="AL25" s="385"/>
      <c r="AM25" s="178"/>
    </row>
    <row r="26" spans="16:39" ht="15" customHeight="1" x14ac:dyDescent="0.2">
      <c r="AA26" s="176"/>
      <c r="AB26" s="176"/>
      <c r="AC26" s="177"/>
      <c r="AD26" s="176"/>
      <c r="AE26" s="176"/>
      <c r="AF26" s="176"/>
      <c r="AG26" s="176"/>
      <c r="AH26" s="343">
        <v>1</v>
      </c>
      <c r="AI26" s="340">
        <v>0</v>
      </c>
      <c r="AJ26" s="225">
        <v>0</v>
      </c>
      <c r="AK26" s="212">
        <v>0.3</v>
      </c>
      <c r="AL26" s="228">
        <v>0</v>
      </c>
      <c r="AM26" s="178"/>
    </row>
    <row r="27" spans="16:39" ht="15.75" x14ac:dyDescent="0.2">
      <c r="AA27" s="179"/>
      <c r="AB27" s="179"/>
      <c r="AC27" s="179"/>
      <c r="AD27" s="179"/>
      <c r="AE27" s="179"/>
      <c r="AF27" s="179"/>
      <c r="AG27" s="179"/>
      <c r="AH27" s="344"/>
      <c r="AI27" s="341"/>
      <c r="AJ27" s="226">
        <v>0</v>
      </c>
      <c r="AK27" s="213">
        <v>0.4</v>
      </c>
      <c r="AL27" s="229">
        <v>0</v>
      </c>
      <c r="AM27" s="180"/>
    </row>
    <row r="28" spans="16:39" x14ac:dyDescent="0.2">
      <c r="AH28" s="344"/>
      <c r="AI28" s="341"/>
      <c r="AJ28" s="226">
        <v>0</v>
      </c>
      <c r="AK28" s="213">
        <v>0.6</v>
      </c>
      <c r="AL28" s="229">
        <v>0</v>
      </c>
      <c r="AM28" s="180"/>
    </row>
    <row r="29" spans="16:39" x14ac:dyDescent="0.2">
      <c r="AH29" s="344"/>
      <c r="AI29" s="341"/>
      <c r="AJ29" s="226">
        <v>0</v>
      </c>
      <c r="AK29" s="213">
        <v>0.8</v>
      </c>
      <c r="AL29" s="229">
        <v>0</v>
      </c>
      <c r="AM29" s="180"/>
    </row>
    <row r="30" spans="16:39" ht="15.75" thickBot="1" x14ac:dyDescent="0.25">
      <c r="AH30" s="345"/>
      <c r="AI30" s="342"/>
      <c r="AJ30" s="227">
        <v>0</v>
      </c>
      <c r="AK30" s="214">
        <v>1</v>
      </c>
      <c r="AL30" s="230">
        <v>0</v>
      </c>
      <c r="AM30" s="180"/>
    </row>
    <row r="31" spans="16:39" ht="16.5" thickBot="1" x14ac:dyDescent="0.25">
      <c r="AH31" s="181" t="s">
        <v>231</v>
      </c>
      <c r="AI31" s="182">
        <f>SUM(AI26:AI30)</f>
        <v>0</v>
      </c>
      <c r="AJ31" s="182">
        <f>SUM(AJ27:AJ30)</f>
        <v>0</v>
      </c>
      <c r="AK31" s="182"/>
      <c r="AL31" s="183">
        <f>SUM(AL27:AL30)</f>
        <v>0</v>
      </c>
      <c r="AM31" s="179"/>
    </row>
    <row r="32" spans="16:39" ht="17.25" customHeight="1" x14ac:dyDescent="0.2">
      <c r="AH32" s="178"/>
      <c r="AI32" s="179"/>
      <c r="AJ32" s="179"/>
      <c r="AK32" s="179"/>
      <c r="AL32" s="179"/>
      <c r="AM32" s="179"/>
    </row>
    <row r="33" spans="40:64" ht="15.75" x14ac:dyDescent="0.2">
      <c r="AN33" s="362" t="s">
        <v>257</v>
      </c>
      <c r="AO33" s="362"/>
      <c r="AP33" s="362"/>
      <c r="AQ33" s="362"/>
      <c r="AR33" s="362"/>
      <c r="AS33" s="362"/>
      <c r="AT33" s="362"/>
      <c r="AU33" s="362"/>
      <c r="AV33" s="362"/>
      <c r="AW33" s="362"/>
    </row>
    <row r="34" spans="40:64" ht="15.75" x14ac:dyDescent="0.25">
      <c r="AN34" s="184" t="s">
        <v>258</v>
      </c>
      <c r="AO34" s="184" t="s">
        <v>259</v>
      </c>
      <c r="AP34" s="184" t="s">
        <v>104</v>
      </c>
      <c r="AQ34" s="184" t="s">
        <v>260</v>
      </c>
      <c r="AR34" s="386" t="s">
        <v>261</v>
      </c>
      <c r="AS34" s="386"/>
      <c r="AT34" s="386"/>
      <c r="AU34" s="184" t="s">
        <v>262</v>
      </c>
      <c r="AV34" s="184" t="s">
        <v>263</v>
      </c>
      <c r="AW34" s="184" t="s">
        <v>105</v>
      </c>
    </row>
    <row r="35" spans="40:64" s="185" customFormat="1" ht="15" customHeight="1" x14ac:dyDescent="0.25">
      <c r="AN35" s="353" t="s">
        <v>264</v>
      </c>
      <c r="AO35" s="353" t="s">
        <v>265</v>
      </c>
      <c r="AP35" s="387" t="s">
        <v>266</v>
      </c>
      <c r="AQ35" s="353" t="s">
        <v>267</v>
      </c>
      <c r="AR35" s="353" t="s">
        <v>268</v>
      </c>
      <c r="AS35" s="353"/>
      <c r="AT35" s="353"/>
      <c r="AU35" s="353" t="s">
        <v>269</v>
      </c>
      <c r="AV35" s="353" t="s">
        <v>270</v>
      </c>
      <c r="AW35" s="353" t="s">
        <v>271</v>
      </c>
      <c r="AX35" s="157"/>
    </row>
    <row r="36" spans="40:64" s="185" customFormat="1" ht="52.5" customHeight="1" x14ac:dyDescent="0.25">
      <c r="AN36" s="353"/>
      <c r="AO36" s="353"/>
      <c r="AP36" s="353"/>
      <c r="AQ36" s="353"/>
      <c r="AR36" s="169" t="s">
        <v>272</v>
      </c>
      <c r="AS36" s="169" t="s">
        <v>273</v>
      </c>
      <c r="AT36" s="169" t="s">
        <v>274</v>
      </c>
      <c r="AU36" s="353"/>
      <c r="AV36" s="353"/>
      <c r="AW36" s="353"/>
    </row>
    <row r="37" spans="40:64" x14ac:dyDescent="0.2">
      <c r="AN37" s="186">
        <v>0.3</v>
      </c>
      <c r="AO37" s="231">
        <v>0</v>
      </c>
      <c r="AP37" s="231">
        <v>0</v>
      </c>
      <c r="AQ37" s="187">
        <f>3.1416*((AN37)*(AN37))/4</f>
        <v>7.0685999999999999E-2</v>
      </c>
      <c r="AR37" s="188">
        <v>0.6</v>
      </c>
      <c r="AS37" s="188">
        <v>0.6</v>
      </c>
      <c r="AT37" s="188">
        <f>AR37*AS37</f>
        <v>0.36</v>
      </c>
      <c r="AU37" s="188">
        <f>AT37-AQ37</f>
        <v>0.28931399999999996</v>
      </c>
      <c r="AV37" s="188">
        <f>AT37*AO37</f>
        <v>0</v>
      </c>
      <c r="AW37" s="186">
        <f>AU37*AO37</f>
        <v>0</v>
      </c>
    </row>
    <row r="38" spans="40:64" x14ac:dyDescent="0.2">
      <c r="AN38" s="186">
        <v>0.4</v>
      </c>
      <c r="AO38" s="231">
        <v>0</v>
      </c>
      <c r="AP38" s="232">
        <v>0</v>
      </c>
      <c r="AQ38" s="187">
        <f>3.1416*((AN38)*(AN38))/4</f>
        <v>0.12566400000000003</v>
      </c>
      <c r="AR38" s="188">
        <v>1</v>
      </c>
      <c r="AS38" s="188">
        <v>1.1000000000000001</v>
      </c>
      <c r="AT38" s="188">
        <f>AR38*AS38</f>
        <v>1.1000000000000001</v>
      </c>
      <c r="AU38" s="188">
        <f>AT38-AQ38</f>
        <v>0.97433600000000009</v>
      </c>
      <c r="AV38" s="188">
        <f>AT38*AO38</f>
        <v>0</v>
      </c>
      <c r="AW38" s="186">
        <f>AU38*AO38</f>
        <v>0</v>
      </c>
    </row>
    <row r="39" spans="40:64" x14ac:dyDescent="0.2">
      <c r="AN39" s="186">
        <v>0.6</v>
      </c>
      <c r="AO39" s="231">
        <v>0</v>
      </c>
      <c r="AP39" s="232">
        <v>0</v>
      </c>
      <c r="AQ39" s="187">
        <f>3.1416*((AN39)*(AN39))/4</f>
        <v>0.282744</v>
      </c>
      <c r="AR39" s="188">
        <v>1.3</v>
      </c>
      <c r="AS39" s="188">
        <v>1.3</v>
      </c>
      <c r="AT39" s="188">
        <f>AR39*AS39</f>
        <v>1.6900000000000002</v>
      </c>
      <c r="AU39" s="188">
        <f>AT39-AQ39</f>
        <v>1.4072560000000003</v>
      </c>
      <c r="AV39" s="188">
        <f>AT39*AO39</f>
        <v>0</v>
      </c>
      <c r="AW39" s="186">
        <f>AU39*AO39</f>
        <v>0</v>
      </c>
    </row>
    <row r="40" spans="40:64" x14ac:dyDescent="0.2">
      <c r="AN40" s="186">
        <v>0.8</v>
      </c>
      <c r="AO40" s="231">
        <v>0</v>
      </c>
      <c r="AP40" s="232">
        <v>0</v>
      </c>
      <c r="AQ40" s="187">
        <f>3.1416*((AN40)*(AN40))/4</f>
        <v>0.5026560000000001</v>
      </c>
      <c r="AR40" s="188">
        <v>1.85</v>
      </c>
      <c r="AS40" s="188">
        <v>1.46</v>
      </c>
      <c r="AT40" s="188">
        <f>AR40*AS40</f>
        <v>2.7010000000000001</v>
      </c>
      <c r="AU40" s="188">
        <f>AT40-AQ40</f>
        <v>2.1983440000000001</v>
      </c>
      <c r="AV40" s="188">
        <f>AT40*AO40</f>
        <v>0</v>
      </c>
      <c r="AW40" s="186">
        <f>AU40*AO40</f>
        <v>0</v>
      </c>
    </row>
    <row r="41" spans="40:64" x14ac:dyDescent="0.2">
      <c r="AN41" s="186">
        <v>1</v>
      </c>
      <c r="AO41" s="231">
        <v>0</v>
      </c>
      <c r="AP41" s="232">
        <v>0</v>
      </c>
      <c r="AQ41" s="187">
        <f>3.1416*((AN41)*(AN41))/4</f>
        <v>0.78539999999999999</v>
      </c>
      <c r="AR41" s="188">
        <v>1.85</v>
      </c>
      <c r="AS41" s="188">
        <v>1.84</v>
      </c>
      <c r="AT41" s="188">
        <f>AR41*AS41</f>
        <v>3.4040000000000004</v>
      </c>
      <c r="AU41" s="188">
        <f>AT41-AQ41</f>
        <v>2.6186000000000003</v>
      </c>
      <c r="AV41" s="188">
        <f>AT41*AO41</f>
        <v>0</v>
      </c>
      <c r="AW41" s="186">
        <f>AU41*AO41</f>
        <v>0</v>
      </c>
    </row>
    <row r="42" spans="40:64" ht="16.5" thickBot="1" x14ac:dyDescent="0.3">
      <c r="AN42" s="184" t="s">
        <v>221</v>
      </c>
      <c r="AO42" s="189">
        <f>SUM(AO37:AO41)</f>
        <v>0</v>
      </c>
      <c r="AP42" s="189">
        <f>SUM(AP37:AP41)</f>
        <v>0</v>
      </c>
      <c r="AQ42" s="354"/>
      <c r="AR42" s="354"/>
      <c r="AS42" s="354"/>
      <c r="AT42" s="354"/>
      <c r="AU42" s="354"/>
      <c r="AV42" s="189">
        <f>SUM(AV37:AV41)</f>
        <v>0</v>
      </c>
      <c r="AW42" s="189">
        <f>SUM(AW37:AW41)</f>
        <v>0</v>
      </c>
      <c r="AX42" s="190"/>
      <c r="AY42" s="190"/>
    </row>
    <row r="43" spans="40:64" ht="39" customHeight="1" thickBot="1" x14ac:dyDescent="0.3">
      <c r="AW43" s="166"/>
      <c r="AY43" s="355" t="s">
        <v>275</v>
      </c>
      <c r="AZ43" s="356"/>
      <c r="BA43" s="357"/>
      <c r="BB43" s="191"/>
    </row>
    <row r="44" spans="40:64" ht="32.25" thickBot="1" x14ac:dyDescent="0.25">
      <c r="AY44" s="192" t="s">
        <v>276</v>
      </c>
      <c r="AZ44" s="193" t="s">
        <v>97</v>
      </c>
      <c r="BA44" s="156" t="s">
        <v>277</v>
      </c>
    </row>
    <row r="45" spans="40:64" ht="15.75" thickBot="1" x14ac:dyDescent="0.25">
      <c r="AY45" s="194">
        <v>1</v>
      </c>
      <c r="AZ45" s="233">
        <f>AI26</f>
        <v>0</v>
      </c>
      <c r="BA45" s="195">
        <f>AZ45*2</f>
        <v>0</v>
      </c>
    </row>
    <row r="46" spans="40:64" ht="16.5" thickBot="1" x14ac:dyDescent="0.3">
      <c r="AY46" s="196" t="s">
        <v>231</v>
      </c>
      <c r="AZ46" s="163">
        <f>SUM(BA45:BA45)</f>
        <v>0</v>
      </c>
      <c r="BA46" s="164">
        <f>SUM(BB45:BB45)</f>
        <v>0</v>
      </c>
    </row>
    <row r="47" spans="40:64" ht="15.75" thickBot="1" x14ac:dyDescent="0.25"/>
    <row r="48" spans="40:64" ht="18" customHeight="1" thickBot="1" x14ac:dyDescent="0.3">
      <c r="BC48" s="355" t="s">
        <v>278</v>
      </c>
      <c r="BD48" s="356"/>
      <c r="BE48" s="356"/>
      <c r="BF48" s="356"/>
      <c r="BG48" s="356"/>
      <c r="BH48" s="356"/>
      <c r="BI48" s="356"/>
      <c r="BJ48" s="356"/>
      <c r="BK48" s="356"/>
      <c r="BL48" s="357"/>
    </row>
    <row r="49" spans="55:76" ht="28.5" customHeight="1" x14ac:dyDescent="0.2">
      <c r="BC49" s="358" t="s">
        <v>276</v>
      </c>
      <c r="BD49" s="360" t="s">
        <v>279</v>
      </c>
      <c r="BE49" s="360" t="s">
        <v>280</v>
      </c>
      <c r="BF49" s="360" t="s">
        <v>281</v>
      </c>
      <c r="BG49" s="360" t="s">
        <v>282</v>
      </c>
      <c r="BH49" s="360" t="s">
        <v>283</v>
      </c>
      <c r="BI49" s="360" t="s">
        <v>284</v>
      </c>
      <c r="BJ49" s="360" t="s">
        <v>285</v>
      </c>
      <c r="BK49" s="360" t="s">
        <v>286</v>
      </c>
      <c r="BL49" s="367" t="s">
        <v>287</v>
      </c>
      <c r="BM49" s="369"/>
    </row>
    <row r="50" spans="55:76" ht="15.75" thickBot="1" x14ac:dyDescent="0.25">
      <c r="BC50" s="359"/>
      <c r="BD50" s="361"/>
      <c r="BE50" s="361"/>
      <c r="BF50" s="361"/>
      <c r="BG50" s="361"/>
      <c r="BH50" s="361"/>
      <c r="BI50" s="361"/>
      <c r="BJ50" s="361"/>
      <c r="BK50" s="361"/>
      <c r="BL50" s="368"/>
      <c r="BM50" s="369"/>
    </row>
    <row r="51" spans="55:76" ht="15.75" thickBot="1" x14ac:dyDescent="0.25">
      <c r="BC51" s="144">
        <v>1</v>
      </c>
      <c r="BD51" s="215">
        <v>0</v>
      </c>
      <c r="BE51" s="234">
        <v>0</v>
      </c>
      <c r="BF51" s="233">
        <v>0</v>
      </c>
      <c r="BG51" s="233">
        <v>0</v>
      </c>
      <c r="BH51" s="198">
        <f>BE51*BF51</f>
        <v>0</v>
      </c>
      <c r="BI51" s="235">
        <v>0</v>
      </c>
      <c r="BJ51" s="199">
        <f>BE51*BF51*BI51</f>
        <v>0</v>
      </c>
      <c r="BK51" s="200">
        <v>1.98</v>
      </c>
      <c r="BL51" s="201">
        <f>BJ51*BK51</f>
        <v>0</v>
      </c>
      <c r="BM51" s="166"/>
      <c r="BN51" s="166"/>
    </row>
    <row r="52" spans="55:76" ht="16.5" thickBot="1" x14ac:dyDescent="0.3">
      <c r="BC52" s="161" t="s">
        <v>221</v>
      </c>
      <c r="BD52" s="202">
        <v>0</v>
      </c>
      <c r="BE52" s="202">
        <v>0</v>
      </c>
      <c r="BF52" s="202">
        <f>SUM(BF51:BF51)</f>
        <v>0</v>
      </c>
      <c r="BG52" s="202">
        <f>SUM(BF52:BF52)</f>
        <v>0</v>
      </c>
      <c r="BH52" s="202">
        <f>SUM(BH51:BH51)</f>
        <v>0</v>
      </c>
      <c r="BI52" s="202">
        <v>0</v>
      </c>
      <c r="BJ52" s="202">
        <f>SUM(BJ51:BJ51)</f>
        <v>0</v>
      </c>
      <c r="BK52" s="202"/>
      <c r="BL52" s="197">
        <f>SUM(BL51:BL51)</f>
        <v>0</v>
      </c>
      <c r="BM52" s="166"/>
    </row>
    <row r="53" spans="55:76" ht="15.75" thickBot="1" x14ac:dyDescent="0.25">
      <c r="BJ53" s="171"/>
    </row>
    <row r="54" spans="55:76" x14ac:dyDescent="0.2">
      <c r="BJ54" s="171"/>
      <c r="BN54" s="346" t="s">
        <v>288</v>
      </c>
      <c r="BO54" s="347"/>
      <c r="BP54" s="347"/>
      <c r="BQ54" s="347"/>
      <c r="BR54" s="347"/>
      <c r="BS54" s="347"/>
      <c r="BT54" s="347"/>
      <c r="BU54" s="347"/>
      <c r="BV54" s="347"/>
      <c r="BW54" s="347"/>
      <c r="BX54" s="348"/>
    </row>
    <row r="55" spans="55:76" ht="15.75" thickBot="1" x14ac:dyDescent="0.25">
      <c r="BJ55" s="171"/>
      <c r="BN55" s="349"/>
      <c r="BO55" s="350"/>
      <c r="BP55" s="350"/>
      <c r="BQ55" s="350"/>
      <c r="BR55" s="350"/>
      <c r="BS55" s="350"/>
      <c r="BT55" s="350"/>
      <c r="BU55" s="350"/>
      <c r="BV55" s="350"/>
      <c r="BW55" s="350"/>
      <c r="BX55" s="351"/>
    </row>
    <row r="56" spans="55:76" s="203" customFormat="1" ht="31.35" customHeight="1" thickBot="1" x14ac:dyDescent="0.3">
      <c r="BN56" s="204" t="s">
        <v>276</v>
      </c>
      <c r="BO56" s="155" t="s">
        <v>289</v>
      </c>
      <c r="BP56" s="155" t="s">
        <v>290</v>
      </c>
      <c r="BQ56" s="155" t="s">
        <v>291</v>
      </c>
      <c r="BR56" s="155" t="s">
        <v>292</v>
      </c>
      <c r="BS56" s="352" t="s">
        <v>293</v>
      </c>
      <c r="BT56" s="352"/>
      <c r="BU56" s="155" t="s">
        <v>292</v>
      </c>
      <c r="BV56" s="352" t="s">
        <v>294</v>
      </c>
      <c r="BW56" s="352"/>
      <c r="BX56" s="156" t="s">
        <v>295</v>
      </c>
    </row>
    <row r="57" spans="55:76" ht="17.25" customHeight="1" x14ac:dyDescent="0.2">
      <c r="BN57" s="370">
        <v>1</v>
      </c>
      <c r="BO57" s="372" t="s">
        <v>296</v>
      </c>
      <c r="BP57" s="363"/>
      <c r="BQ57" s="363" t="s">
        <v>297</v>
      </c>
      <c r="BR57" s="363" t="s">
        <v>298</v>
      </c>
      <c r="BS57" s="205" t="s">
        <v>106</v>
      </c>
      <c r="BT57" s="236" t="s">
        <v>298</v>
      </c>
      <c r="BU57" s="363" t="s">
        <v>297</v>
      </c>
      <c r="BV57" s="205" t="s">
        <v>106</v>
      </c>
      <c r="BW57" s="236" t="s">
        <v>297</v>
      </c>
      <c r="BX57" s="365" t="s">
        <v>300</v>
      </c>
    </row>
    <row r="58" spans="55:76" ht="15.75" thickBot="1" x14ac:dyDescent="0.25">
      <c r="BN58" s="371"/>
      <c r="BO58" s="373"/>
      <c r="BP58" s="364"/>
      <c r="BQ58" s="364"/>
      <c r="BR58" s="364"/>
      <c r="BS58" s="206" t="s">
        <v>299</v>
      </c>
      <c r="BT58" s="237" t="s">
        <v>298</v>
      </c>
      <c r="BU58" s="364"/>
      <c r="BV58" s="206" t="s">
        <v>299</v>
      </c>
      <c r="BW58" s="237" t="s">
        <v>297</v>
      </c>
      <c r="BX58" s="366"/>
    </row>
  </sheetData>
  <sheetProtection algorithmName="SHA-512" hashValue="Huo4MklbEYlN9ftjj2t4d/htJH1mgIGLaH6k7dfxU0UU4R0argcMAAfeQcl8HUwbLyIpSgBAlxMo3LmE1Q28ig==" saltValue="mUPQx/XYejaClEwrGwenYg==" spinCount="100000" sheet="1" objects="1" scenarios="1"/>
  <protectedRanges>
    <protectedRange algorithmName="SHA-512" hashValue="jqoYU6IfXLb7I8vEysOgiNS0yjrs5sNgLQrT4sy68yjhcAd1O60b8Mg0G8Pgiv+x4SRng55JSejA60WvsxKuLg==" saltValue="LwyWR1JoInTLLNBRYjYiTA==" spinCount="100000" sqref="B4:F4 I4 K10:L10 N10 Q16:R16 V21:AF21 AJ26:AJ30 AL26:AL30 AO37:AP41 AZ45 BD51:BG51 BI51 BO57:BR58 BT57:BU58 BW57:BX58" name="Intervalo1"/>
  </protectedRanges>
  <mergeCells count="64">
    <mergeCell ref="A1:I1"/>
    <mergeCell ref="A2:A3"/>
    <mergeCell ref="B2:B3"/>
    <mergeCell ref="C2:C3"/>
    <mergeCell ref="D2:E2"/>
    <mergeCell ref="F2:F3"/>
    <mergeCell ref="G2:G3"/>
    <mergeCell ref="H2:H3"/>
    <mergeCell ref="I2:I3"/>
    <mergeCell ref="J8:N8"/>
    <mergeCell ref="P14:S14"/>
    <mergeCell ref="P17:Q17"/>
    <mergeCell ref="U18:AF18"/>
    <mergeCell ref="U19:U20"/>
    <mergeCell ref="V19:V20"/>
    <mergeCell ref="W19:X19"/>
    <mergeCell ref="Y19:Z19"/>
    <mergeCell ref="AA19:AB20"/>
    <mergeCell ref="AC19:AD19"/>
    <mergeCell ref="AU35:AU36"/>
    <mergeCell ref="AE19:AF19"/>
    <mergeCell ref="AA21:AB21"/>
    <mergeCell ref="AA22:AB22"/>
    <mergeCell ref="AH23:AL23"/>
    <mergeCell ref="AH24:AH25"/>
    <mergeCell ref="AI24:AI25"/>
    <mergeCell ref="AJ24:AJ25"/>
    <mergeCell ref="AK24:AK25"/>
    <mergeCell ref="AL24:AL25"/>
    <mergeCell ref="AR34:AT34"/>
    <mergeCell ref="AN35:AN36"/>
    <mergeCell ref="AO35:AO36"/>
    <mergeCell ref="AP35:AP36"/>
    <mergeCell ref="AQ35:AQ36"/>
    <mergeCell ref="AR35:AT35"/>
    <mergeCell ref="BU57:BU58"/>
    <mergeCell ref="BX57:BX58"/>
    <mergeCell ref="BH49:BH50"/>
    <mergeCell ref="BI49:BI50"/>
    <mergeCell ref="BJ49:BJ50"/>
    <mergeCell ref="BK49:BK50"/>
    <mergeCell ref="BL49:BL50"/>
    <mergeCell ref="BM49:BM50"/>
    <mergeCell ref="BN57:BN58"/>
    <mergeCell ref="BO57:BO58"/>
    <mergeCell ref="BP57:BP58"/>
    <mergeCell ref="BQ57:BQ58"/>
    <mergeCell ref="BR57:BR58"/>
    <mergeCell ref="AI26:AI30"/>
    <mergeCell ref="AH26:AH30"/>
    <mergeCell ref="BN54:BX55"/>
    <mergeCell ref="BS56:BT56"/>
    <mergeCell ref="BV56:BW56"/>
    <mergeCell ref="AV35:AV36"/>
    <mergeCell ref="AW35:AW36"/>
    <mergeCell ref="AQ42:AU42"/>
    <mergeCell ref="AY43:BA43"/>
    <mergeCell ref="BC48:BL48"/>
    <mergeCell ref="BC49:BC50"/>
    <mergeCell ref="BD49:BD50"/>
    <mergeCell ref="BE49:BE50"/>
    <mergeCell ref="BF49:BF50"/>
    <mergeCell ref="BG49:BG50"/>
    <mergeCell ref="AN33:AW33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I75"/>
  <sheetViews>
    <sheetView showGridLines="0" tabSelected="1" topLeftCell="C26" zoomScale="40" zoomScaleNormal="40" zoomScaleSheetLayoutView="20" workbookViewId="0">
      <selection activeCell="G41" sqref="G41 I41"/>
    </sheetView>
  </sheetViews>
  <sheetFormatPr defaultColWidth="35" defaultRowHeight="31.5" x14ac:dyDescent="0.5"/>
  <cols>
    <col min="1" max="1" width="26.28515625" style="109" customWidth="1"/>
    <col min="2" max="2" width="90" style="109" customWidth="1"/>
    <col min="3" max="3" width="182.85546875" style="109" customWidth="1"/>
    <col min="4" max="4" width="33.28515625" style="109" customWidth="1"/>
    <col min="5" max="5" width="36.28515625" style="109" customWidth="1"/>
    <col min="6" max="6" width="35.5703125" style="109" customWidth="1"/>
    <col min="7" max="7" width="44.7109375" style="109" customWidth="1"/>
    <col min="8" max="8" width="119.28515625" style="109" customWidth="1"/>
    <col min="9" max="9" width="47" style="109" customWidth="1"/>
    <col min="10" max="10" width="39.5703125" style="308" customWidth="1"/>
    <col min="11" max="1023" width="35" style="109"/>
  </cols>
  <sheetData>
    <row r="1" spans="1:10" x14ac:dyDescent="0.5">
      <c r="A1" s="442" t="s">
        <v>110</v>
      </c>
      <c r="B1" s="443"/>
      <c r="C1" s="443"/>
      <c r="D1" s="443"/>
      <c r="E1" s="443"/>
      <c r="F1" s="443"/>
      <c r="G1" s="443"/>
      <c r="H1" s="443"/>
      <c r="I1" s="443"/>
      <c r="J1" s="444"/>
    </row>
    <row r="2" spans="1:10" x14ac:dyDescent="0.5">
      <c r="A2" s="445" t="s">
        <v>111</v>
      </c>
      <c r="B2" s="433"/>
      <c r="C2" s="433"/>
      <c r="D2" s="433"/>
      <c r="E2" s="433"/>
      <c r="F2" s="433"/>
      <c r="G2" s="433"/>
      <c r="H2" s="433"/>
      <c r="I2" s="433"/>
      <c r="J2" s="446"/>
    </row>
    <row r="3" spans="1:10" x14ac:dyDescent="0.5">
      <c r="A3" s="431" t="s">
        <v>31</v>
      </c>
      <c r="B3" s="432"/>
      <c r="C3" s="238" t="s">
        <v>112</v>
      </c>
      <c r="D3" s="433" t="s">
        <v>113</v>
      </c>
      <c r="E3" s="433"/>
      <c r="F3" s="433"/>
      <c r="G3" s="433"/>
      <c r="H3" s="239"/>
      <c r="I3" s="447">
        <v>0</v>
      </c>
      <c r="J3" s="448"/>
    </row>
    <row r="4" spans="1:10" x14ac:dyDescent="0.5">
      <c r="A4" s="431" t="s">
        <v>114</v>
      </c>
      <c r="B4" s="432"/>
      <c r="C4" s="238" t="s">
        <v>112</v>
      </c>
      <c r="D4" s="239" t="s">
        <v>115</v>
      </c>
      <c r="E4" s="433">
        <v>0</v>
      </c>
      <c r="F4" s="433"/>
      <c r="G4" s="433"/>
      <c r="H4" s="239"/>
      <c r="I4" s="239" t="s">
        <v>116</v>
      </c>
      <c r="J4" s="256">
        <f ca="1">TODAY()</f>
        <v>44410</v>
      </c>
    </row>
    <row r="5" spans="1:10" x14ac:dyDescent="0.5">
      <c r="A5" s="431" t="s">
        <v>117</v>
      </c>
      <c r="B5" s="432"/>
      <c r="C5" s="238" t="s">
        <v>112</v>
      </c>
      <c r="D5" s="434"/>
      <c r="E5" s="434"/>
      <c r="F5" s="434"/>
      <c r="G5" s="434"/>
      <c r="H5" s="434"/>
      <c r="I5" s="434"/>
      <c r="J5" s="435"/>
    </row>
    <row r="6" spans="1:10" x14ac:dyDescent="0.5">
      <c r="A6" s="431" t="s">
        <v>32</v>
      </c>
      <c r="B6" s="432"/>
      <c r="C6" s="238">
        <v>0</v>
      </c>
      <c r="D6" s="436"/>
      <c r="E6" s="436"/>
      <c r="F6" s="436"/>
      <c r="G6" s="436"/>
      <c r="H6" s="436"/>
      <c r="I6" s="436"/>
      <c r="J6" s="437"/>
    </row>
    <row r="7" spans="1:10" x14ac:dyDescent="0.5">
      <c r="A7" s="431" t="s">
        <v>118</v>
      </c>
      <c r="B7" s="432"/>
      <c r="C7" s="240">
        <v>0</v>
      </c>
      <c r="D7" s="436"/>
      <c r="E7" s="436"/>
      <c r="F7" s="436"/>
      <c r="G7" s="436"/>
      <c r="H7" s="436"/>
      <c r="I7" s="436"/>
      <c r="J7" s="437"/>
    </row>
    <row r="8" spans="1:10" x14ac:dyDescent="0.5">
      <c r="A8" s="431" t="s">
        <v>119</v>
      </c>
      <c r="B8" s="432"/>
      <c r="C8" s="240">
        <v>0</v>
      </c>
      <c r="D8" s="436"/>
      <c r="E8" s="436"/>
      <c r="F8" s="436"/>
      <c r="G8" s="436"/>
      <c r="H8" s="436"/>
      <c r="I8" s="436"/>
      <c r="J8" s="437"/>
    </row>
    <row r="9" spans="1:10" x14ac:dyDescent="0.5">
      <c r="A9" s="431" t="s">
        <v>120</v>
      </c>
      <c r="B9" s="432"/>
      <c r="C9" s="121" t="s">
        <v>121</v>
      </c>
      <c r="D9" s="436"/>
      <c r="E9" s="436"/>
      <c r="F9" s="436"/>
      <c r="G9" s="436"/>
      <c r="H9" s="436"/>
      <c r="I9" s="436"/>
      <c r="J9" s="437"/>
    </row>
    <row r="10" spans="1:10" x14ac:dyDescent="0.5">
      <c r="A10" s="431" t="s">
        <v>122</v>
      </c>
      <c r="B10" s="432"/>
      <c r="C10" s="241" t="s">
        <v>123</v>
      </c>
      <c r="D10" s="436"/>
      <c r="E10" s="436"/>
      <c r="F10" s="436"/>
      <c r="G10" s="436"/>
      <c r="H10" s="436"/>
      <c r="I10" s="436"/>
      <c r="J10" s="437"/>
    </row>
    <row r="11" spans="1:10" x14ac:dyDescent="0.5">
      <c r="A11" s="431" t="s">
        <v>124</v>
      </c>
      <c r="B11" s="432"/>
      <c r="C11" s="242">
        <v>0</v>
      </c>
      <c r="D11" s="436"/>
      <c r="E11" s="436"/>
      <c r="F11" s="436"/>
      <c r="G11" s="436"/>
      <c r="H11" s="436"/>
      <c r="I11" s="436"/>
      <c r="J11" s="437"/>
    </row>
    <row r="12" spans="1:10" x14ac:dyDescent="0.5">
      <c r="A12" s="431" t="s">
        <v>125</v>
      </c>
      <c r="B12" s="432"/>
      <c r="C12" s="240">
        <v>0</v>
      </c>
      <c r="D12" s="436"/>
      <c r="E12" s="436"/>
      <c r="F12" s="436"/>
      <c r="G12" s="436"/>
      <c r="H12" s="436"/>
      <c r="I12" s="436"/>
      <c r="J12" s="437"/>
    </row>
    <row r="13" spans="1:10" x14ac:dyDescent="0.5">
      <c r="A13" s="431" t="s">
        <v>126</v>
      </c>
      <c r="B13" s="432"/>
      <c r="C13" s="240">
        <v>0</v>
      </c>
      <c r="D13" s="436"/>
      <c r="E13" s="436"/>
      <c r="F13" s="436"/>
      <c r="G13" s="436"/>
      <c r="H13" s="436"/>
      <c r="I13" s="436"/>
      <c r="J13" s="437"/>
    </row>
    <row r="14" spans="1:10" ht="32.25" thickBot="1" x14ac:dyDescent="0.55000000000000004">
      <c r="A14" s="440" t="s">
        <v>127</v>
      </c>
      <c r="B14" s="441"/>
      <c r="C14" s="260">
        <v>0</v>
      </c>
      <c r="D14" s="438"/>
      <c r="E14" s="438"/>
      <c r="F14" s="438"/>
      <c r="G14" s="438"/>
      <c r="H14" s="438"/>
      <c r="I14" s="438"/>
      <c r="J14" s="439"/>
    </row>
    <row r="15" spans="1:10" ht="32.25" thickBot="1" x14ac:dyDescent="0.55000000000000004">
      <c r="A15" s="421"/>
      <c r="B15" s="422"/>
      <c r="C15" s="422"/>
      <c r="D15" s="422"/>
      <c r="E15" s="422"/>
      <c r="F15" s="422"/>
      <c r="G15" s="422"/>
      <c r="H15" s="422"/>
      <c r="I15" s="422"/>
      <c r="J15" s="423"/>
    </row>
    <row r="16" spans="1:10" ht="29.1" customHeight="1" x14ac:dyDescent="0.5">
      <c r="A16" s="424" t="s">
        <v>128</v>
      </c>
      <c r="B16" s="425" t="s">
        <v>129</v>
      </c>
      <c r="C16" s="425" t="s">
        <v>130</v>
      </c>
      <c r="D16" s="426" t="s">
        <v>131</v>
      </c>
      <c r="E16" s="426" t="s">
        <v>132</v>
      </c>
      <c r="F16" s="428" t="s">
        <v>133</v>
      </c>
      <c r="G16" s="428"/>
      <c r="H16" s="428"/>
      <c r="I16" s="428"/>
      <c r="J16" s="429"/>
    </row>
    <row r="17" spans="1:10" ht="29.1" customHeight="1" x14ac:dyDescent="0.5">
      <c r="A17" s="419"/>
      <c r="B17" s="420"/>
      <c r="C17" s="420"/>
      <c r="D17" s="427"/>
      <c r="E17" s="427"/>
      <c r="F17" s="420" t="s">
        <v>134</v>
      </c>
      <c r="G17" s="420" t="s">
        <v>135</v>
      </c>
      <c r="H17" s="420" t="s">
        <v>136</v>
      </c>
      <c r="I17" s="420" t="s">
        <v>137</v>
      </c>
      <c r="J17" s="430" t="s">
        <v>138</v>
      </c>
    </row>
    <row r="18" spans="1:10" ht="63.75" customHeight="1" x14ac:dyDescent="0.5">
      <c r="A18" s="419"/>
      <c r="B18" s="420"/>
      <c r="C18" s="420"/>
      <c r="D18" s="427"/>
      <c r="E18" s="427"/>
      <c r="F18" s="420"/>
      <c r="G18" s="420"/>
      <c r="H18" s="420"/>
      <c r="I18" s="420"/>
      <c r="J18" s="430"/>
    </row>
    <row r="19" spans="1:10" ht="29.1" customHeight="1" x14ac:dyDescent="0.5">
      <c r="A19" s="419" t="s">
        <v>34</v>
      </c>
      <c r="B19" s="420"/>
      <c r="C19" s="420"/>
      <c r="D19" s="243"/>
      <c r="E19" s="243"/>
      <c r="F19" s="243"/>
      <c r="G19" s="243"/>
      <c r="H19" s="243"/>
      <c r="I19" s="243"/>
      <c r="J19" s="296"/>
    </row>
    <row r="20" spans="1:10" x14ac:dyDescent="0.5">
      <c r="A20" s="415">
        <v>1</v>
      </c>
      <c r="B20" s="413" t="s">
        <v>139</v>
      </c>
      <c r="C20" s="416" t="s">
        <v>140</v>
      </c>
      <c r="D20" s="261">
        <v>0</v>
      </c>
      <c r="E20" s="261">
        <v>0</v>
      </c>
      <c r="F20" s="262" t="s">
        <v>141</v>
      </c>
      <c r="G20" s="411">
        <v>0</v>
      </c>
      <c r="H20" s="271" t="s">
        <v>142</v>
      </c>
      <c r="I20" s="414">
        <v>138.25</v>
      </c>
      <c r="J20" s="298">
        <f>G20/I20*0.2</f>
        <v>0</v>
      </c>
    </row>
    <row r="21" spans="1:10" x14ac:dyDescent="0.5">
      <c r="A21" s="415"/>
      <c r="B21" s="413"/>
      <c r="C21" s="416"/>
      <c r="D21" s="261">
        <v>0</v>
      </c>
      <c r="E21" s="261">
        <v>0</v>
      </c>
      <c r="F21" s="262" t="s">
        <v>141</v>
      </c>
      <c r="G21" s="411"/>
      <c r="H21" s="271" t="s">
        <v>143</v>
      </c>
      <c r="I21" s="414"/>
      <c r="J21" s="299">
        <f>G20/I20</f>
        <v>0</v>
      </c>
    </row>
    <row r="22" spans="1:10" x14ac:dyDescent="0.5">
      <c r="A22" s="263">
        <v>2</v>
      </c>
      <c r="B22" s="264" t="s">
        <v>144</v>
      </c>
      <c r="C22" s="265" t="s">
        <v>145</v>
      </c>
      <c r="D22" s="261">
        <v>0</v>
      </c>
      <c r="E22" s="261">
        <v>0</v>
      </c>
      <c r="F22" s="262" t="s">
        <v>146</v>
      </c>
      <c r="G22" s="276">
        <v>0</v>
      </c>
      <c r="H22" s="271" t="s">
        <v>143</v>
      </c>
      <c r="I22" s="272">
        <v>463.68</v>
      </c>
      <c r="J22" s="300">
        <f>G22/I22</f>
        <v>0</v>
      </c>
    </row>
    <row r="23" spans="1:10" x14ac:dyDescent="0.5">
      <c r="A23" s="266">
        <v>3</v>
      </c>
      <c r="B23" s="264" t="s">
        <v>147</v>
      </c>
      <c r="C23" s="265" t="s">
        <v>148</v>
      </c>
      <c r="D23" s="261">
        <v>0</v>
      </c>
      <c r="E23" s="261">
        <v>0</v>
      </c>
      <c r="F23" s="262" t="s">
        <v>141</v>
      </c>
      <c r="G23" s="276">
        <v>0</v>
      </c>
      <c r="H23" s="271" t="s">
        <v>149</v>
      </c>
      <c r="I23" s="272">
        <v>110</v>
      </c>
      <c r="J23" s="275">
        <f>G23/I23</f>
        <v>0</v>
      </c>
    </row>
    <row r="24" spans="1:10" x14ac:dyDescent="0.5">
      <c r="A24" s="263">
        <v>4</v>
      </c>
      <c r="B24" s="264" t="s">
        <v>150</v>
      </c>
      <c r="C24" s="267" t="s">
        <v>151</v>
      </c>
      <c r="D24" s="261">
        <v>0</v>
      </c>
      <c r="E24" s="261">
        <v>0</v>
      </c>
      <c r="F24" s="264" t="s">
        <v>141</v>
      </c>
      <c r="G24" s="276">
        <v>0</v>
      </c>
      <c r="H24" s="271" t="s">
        <v>152</v>
      </c>
      <c r="I24" s="272">
        <v>21.31</v>
      </c>
      <c r="J24" s="301">
        <f>G24/I24</f>
        <v>0</v>
      </c>
    </row>
    <row r="25" spans="1:10" x14ac:dyDescent="0.5">
      <c r="A25" s="263">
        <v>5</v>
      </c>
      <c r="B25" s="268">
        <v>401060</v>
      </c>
      <c r="C25" s="269" t="s">
        <v>153</v>
      </c>
      <c r="D25" s="270">
        <v>0</v>
      </c>
      <c r="E25" s="270">
        <v>0</v>
      </c>
      <c r="F25" s="268" t="s">
        <v>146</v>
      </c>
      <c r="G25" s="276">
        <v>0</v>
      </c>
      <c r="H25" s="273" t="s">
        <v>142</v>
      </c>
      <c r="I25" s="274">
        <v>1742</v>
      </c>
      <c r="J25" s="275">
        <f>G25/I25</f>
        <v>0</v>
      </c>
    </row>
    <row r="26" spans="1:10" x14ac:dyDescent="0.5">
      <c r="A26" s="415">
        <v>6</v>
      </c>
      <c r="B26" s="413">
        <v>51103</v>
      </c>
      <c r="C26" s="416" t="s">
        <v>154</v>
      </c>
      <c r="D26" s="417">
        <v>0</v>
      </c>
      <c r="E26" s="417">
        <v>0</v>
      </c>
      <c r="F26" s="413" t="s">
        <v>146</v>
      </c>
      <c r="G26" s="411">
        <v>0</v>
      </c>
      <c r="H26" s="271" t="s">
        <v>142</v>
      </c>
      <c r="I26" s="418">
        <v>688.54</v>
      </c>
      <c r="J26" s="302">
        <f>G26/I26*0.34</f>
        <v>0</v>
      </c>
    </row>
    <row r="27" spans="1:10" x14ac:dyDescent="0.5">
      <c r="A27" s="415"/>
      <c r="B27" s="413"/>
      <c r="C27" s="416"/>
      <c r="D27" s="417"/>
      <c r="E27" s="417"/>
      <c r="F27" s="413"/>
      <c r="G27" s="411"/>
      <c r="H27" s="271" t="s">
        <v>155</v>
      </c>
      <c r="I27" s="418"/>
      <c r="J27" s="316">
        <f>G26/I26</f>
        <v>0</v>
      </c>
    </row>
    <row r="28" spans="1:10" x14ac:dyDescent="0.5">
      <c r="A28" s="263">
        <v>7</v>
      </c>
      <c r="B28" s="264">
        <v>40107</v>
      </c>
      <c r="C28" s="265" t="s">
        <v>156</v>
      </c>
      <c r="D28" s="261">
        <v>0</v>
      </c>
      <c r="E28" s="261">
        <v>0</v>
      </c>
      <c r="F28" s="262" t="s">
        <v>146</v>
      </c>
      <c r="G28" s="276">
        <v>0</v>
      </c>
      <c r="H28" s="271" t="s">
        <v>142</v>
      </c>
      <c r="I28" s="272">
        <v>650</v>
      </c>
      <c r="J28" s="302">
        <f>G28/I28</f>
        <v>0</v>
      </c>
    </row>
    <row r="29" spans="1:10" x14ac:dyDescent="0.5">
      <c r="A29" s="266">
        <v>8</v>
      </c>
      <c r="B29" s="264">
        <v>40113</v>
      </c>
      <c r="C29" s="265" t="s">
        <v>157</v>
      </c>
      <c r="D29" s="261">
        <v>0</v>
      </c>
      <c r="E29" s="261">
        <v>0</v>
      </c>
      <c r="F29" s="262" t="s">
        <v>141</v>
      </c>
      <c r="G29" s="276">
        <v>0</v>
      </c>
      <c r="H29" s="271" t="s">
        <v>152</v>
      </c>
      <c r="I29" s="272">
        <v>37.299999999999997</v>
      </c>
      <c r="J29" s="301">
        <f>G29/I29</f>
        <v>0</v>
      </c>
    </row>
    <row r="30" spans="1:10" x14ac:dyDescent="0.5">
      <c r="A30" s="263">
        <v>9</v>
      </c>
      <c r="B30" s="264" t="s">
        <v>158</v>
      </c>
      <c r="C30" s="265" t="s">
        <v>159</v>
      </c>
      <c r="D30" s="261">
        <v>0</v>
      </c>
      <c r="E30" s="261">
        <v>0</v>
      </c>
      <c r="F30" s="262" t="s">
        <v>160</v>
      </c>
      <c r="G30" s="276">
        <v>0</v>
      </c>
      <c r="H30" s="271" t="s">
        <v>143</v>
      </c>
      <c r="I30" s="272">
        <v>12</v>
      </c>
      <c r="J30" s="300">
        <f>G30/I30</f>
        <v>0</v>
      </c>
    </row>
    <row r="31" spans="1:10" x14ac:dyDescent="0.5">
      <c r="A31" s="415">
        <v>10</v>
      </c>
      <c r="B31" s="413">
        <v>40115</v>
      </c>
      <c r="C31" s="416" t="s">
        <v>161</v>
      </c>
      <c r="D31" s="417">
        <v>0</v>
      </c>
      <c r="E31" s="417">
        <v>0</v>
      </c>
      <c r="F31" s="413" t="s">
        <v>141</v>
      </c>
      <c r="G31" s="411">
        <v>0</v>
      </c>
      <c r="H31" s="271" t="s">
        <v>142</v>
      </c>
      <c r="I31" s="414">
        <v>138.25</v>
      </c>
      <c r="J31" s="302">
        <f>G31/I31*0.2</f>
        <v>0</v>
      </c>
    </row>
    <row r="32" spans="1:10" x14ac:dyDescent="0.5">
      <c r="A32" s="415"/>
      <c r="B32" s="413"/>
      <c r="C32" s="416"/>
      <c r="D32" s="417"/>
      <c r="E32" s="417"/>
      <c r="F32" s="413"/>
      <c r="G32" s="411"/>
      <c r="H32" s="271" t="s">
        <v>143</v>
      </c>
      <c r="I32" s="414"/>
      <c r="J32" s="300">
        <f>G31/I31</f>
        <v>0</v>
      </c>
    </row>
    <row r="33" spans="1:10" x14ac:dyDescent="0.5">
      <c r="A33" s="287" t="s">
        <v>301</v>
      </c>
      <c r="B33" s="288" t="s">
        <v>302</v>
      </c>
      <c r="C33" s="289" t="s">
        <v>161</v>
      </c>
      <c r="D33" s="290">
        <v>0</v>
      </c>
      <c r="E33" s="290">
        <v>0</v>
      </c>
      <c r="F33" s="291" t="s">
        <v>141</v>
      </c>
      <c r="G33" s="292">
        <v>0</v>
      </c>
      <c r="H33" s="293" t="s">
        <v>149</v>
      </c>
      <c r="I33" s="294">
        <v>110</v>
      </c>
      <c r="J33" s="295">
        <f>G33/I33</f>
        <v>0</v>
      </c>
    </row>
    <row r="34" spans="1:10" x14ac:dyDescent="0.5">
      <c r="A34" s="415">
        <v>11</v>
      </c>
      <c r="B34" s="413">
        <v>51113</v>
      </c>
      <c r="C34" s="416" t="s">
        <v>162</v>
      </c>
      <c r="D34" s="417">
        <v>0</v>
      </c>
      <c r="E34" s="417">
        <v>0</v>
      </c>
      <c r="F34" s="413" t="s">
        <v>146</v>
      </c>
      <c r="G34" s="411">
        <v>0</v>
      </c>
      <c r="H34" s="271" t="s">
        <v>142</v>
      </c>
      <c r="I34" s="414">
        <v>417.3</v>
      </c>
      <c r="J34" s="302">
        <f>(G34/I34)*0.31</f>
        <v>0</v>
      </c>
    </row>
    <row r="35" spans="1:10" x14ac:dyDescent="0.5">
      <c r="A35" s="415"/>
      <c r="B35" s="413"/>
      <c r="C35" s="416"/>
      <c r="D35" s="417"/>
      <c r="E35" s="417"/>
      <c r="F35" s="413"/>
      <c r="G35" s="411"/>
      <c r="H35" s="271" t="s">
        <v>155</v>
      </c>
      <c r="I35" s="414"/>
      <c r="J35" s="316">
        <f>G34/I34</f>
        <v>0</v>
      </c>
    </row>
    <row r="36" spans="1:10" x14ac:dyDescent="0.5">
      <c r="A36" s="404"/>
      <c r="B36" s="405"/>
      <c r="C36" s="405"/>
      <c r="D36" s="405"/>
      <c r="E36" s="405"/>
      <c r="F36" s="405"/>
      <c r="G36" s="405"/>
      <c r="H36" s="405"/>
      <c r="I36" s="405"/>
      <c r="J36" s="406"/>
    </row>
    <row r="37" spans="1:10" x14ac:dyDescent="0.5">
      <c r="A37" s="404" t="s">
        <v>163</v>
      </c>
      <c r="B37" s="405"/>
      <c r="C37" s="405"/>
      <c r="D37" s="405"/>
      <c r="E37" s="405"/>
      <c r="F37" s="405"/>
      <c r="G37" s="405"/>
      <c r="H37" s="405"/>
      <c r="I37" s="405"/>
      <c r="J37" s="406"/>
    </row>
    <row r="38" spans="1:10" x14ac:dyDescent="0.5">
      <c r="A38" s="258">
        <v>12</v>
      </c>
      <c r="B38" s="245">
        <v>60760</v>
      </c>
      <c r="C38" s="250" t="s">
        <v>164</v>
      </c>
      <c r="D38" s="244">
        <v>0</v>
      </c>
      <c r="E38" s="244">
        <v>0</v>
      </c>
      <c r="F38" s="245" t="s">
        <v>165</v>
      </c>
      <c r="G38" s="276">
        <v>0</v>
      </c>
      <c r="H38" s="246" t="s">
        <v>152</v>
      </c>
      <c r="I38" s="249">
        <v>10</v>
      </c>
      <c r="J38" s="301">
        <f t="shared" ref="J38:J43" si="0">G38/I38</f>
        <v>0</v>
      </c>
    </row>
    <row r="39" spans="1:10" x14ac:dyDescent="0.5">
      <c r="A39" s="258">
        <v>13</v>
      </c>
      <c r="B39" s="245" t="s">
        <v>166</v>
      </c>
      <c r="C39" s="250" t="s">
        <v>167</v>
      </c>
      <c r="D39" s="244">
        <v>0</v>
      </c>
      <c r="E39" s="244">
        <v>0</v>
      </c>
      <c r="F39" s="245" t="s">
        <v>165</v>
      </c>
      <c r="G39" s="276">
        <v>0</v>
      </c>
      <c r="H39" s="246" t="s">
        <v>152</v>
      </c>
      <c r="I39" s="249">
        <v>10</v>
      </c>
      <c r="J39" s="301">
        <f t="shared" si="0"/>
        <v>0</v>
      </c>
    </row>
    <row r="40" spans="1:10" x14ac:dyDescent="0.5">
      <c r="A40" s="258">
        <v>14</v>
      </c>
      <c r="B40" s="245" t="s">
        <v>168</v>
      </c>
      <c r="C40" s="250" t="s">
        <v>169</v>
      </c>
      <c r="D40" s="244">
        <v>0</v>
      </c>
      <c r="E40" s="244">
        <v>0</v>
      </c>
      <c r="F40" s="245" t="s">
        <v>165</v>
      </c>
      <c r="G40" s="276">
        <v>0</v>
      </c>
      <c r="H40" s="246" t="s">
        <v>152</v>
      </c>
      <c r="I40" s="249">
        <v>6</v>
      </c>
      <c r="J40" s="301">
        <f t="shared" si="0"/>
        <v>0</v>
      </c>
    </row>
    <row r="41" spans="1:10" x14ac:dyDescent="0.5">
      <c r="A41" s="258">
        <v>15</v>
      </c>
      <c r="B41" s="245" t="s">
        <v>170</v>
      </c>
      <c r="C41" s="250" t="s">
        <v>171</v>
      </c>
      <c r="D41" s="244">
        <v>0</v>
      </c>
      <c r="E41" s="244">
        <v>0</v>
      </c>
      <c r="F41" s="245" t="s">
        <v>165</v>
      </c>
      <c r="G41" s="276">
        <v>0</v>
      </c>
      <c r="H41" s="246" t="s">
        <v>152</v>
      </c>
      <c r="I41" s="249">
        <v>4</v>
      </c>
      <c r="J41" s="301">
        <f t="shared" si="0"/>
        <v>0</v>
      </c>
    </row>
    <row r="42" spans="1:10" x14ac:dyDescent="0.5">
      <c r="A42" s="258">
        <v>16</v>
      </c>
      <c r="B42" s="245" t="s">
        <v>172</v>
      </c>
      <c r="C42" s="250" t="s">
        <v>173</v>
      </c>
      <c r="D42" s="244">
        <v>0</v>
      </c>
      <c r="E42" s="244">
        <v>0</v>
      </c>
      <c r="F42" s="245" t="s">
        <v>165</v>
      </c>
      <c r="G42" s="276">
        <v>0</v>
      </c>
      <c r="H42" s="251" t="s">
        <v>174</v>
      </c>
      <c r="I42" s="249">
        <v>4</v>
      </c>
      <c r="J42" s="319">
        <f t="shared" si="0"/>
        <v>0</v>
      </c>
    </row>
    <row r="43" spans="1:10" x14ac:dyDescent="0.5">
      <c r="A43" s="258">
        <v>17</v>
      </c>
      <c r="B43" s="245">
        <v>60110</v>
      </c>
      <c r="C43" s="250" t="s">
        <v>175</v>
      </c>
      <c r="D43" s="244">
        <v>0</v>
      </c>
      <c r="E43" s="244">
        <v>0</v>
      </c>
      <c r="F43" s="245" t="s">
        <v>141</v>
      </c>
      <c r="G43" s="252">
        <f>G38*0.93+G39*0.974+G40*1.407+G41*2.197+G42*2.615</f>
        <v>0</v>
      </c>
      <c r="H43" s="251" t="s">
        <v>176</v>
      </c>
      <c r="I43" s="252">
        <v>1</v>
      </c>
      <c r="J43" s="303">
        <f t="shared" si="0"/>
        <v>0</v>
      </c>
    </row>
    <row r="44" spans="1:10" x14ac:dyDescent="0.5">
      <c r="A44" s="258">
        <v>18</v>
      </c>
      <c r="B44" s="245">
        <v>60760</v>
      </c>
      <c r="C44" s="250" t="s">
        <v>177</v>
      </c>
      <c r="D44" s="277">
        <v>0</v>
      </c>
      <c r="E44" s="277">
        <v>0</v>
      </c>
      <c r="F44" s="245" t="s">
        <v>178</v>
      </c>
      <c r="G44" s="249">
        <f>TRUNC(G38*0.097,2)</f>
        <v>0</v>
      </c>
      <c r="H44" s="251" t="s">
        <v>179</v>
      </c>
      <c r="I44" s="249" t="e">
        <f>G44/J44</f>
        <v>#DIV/0!</v>
      </c>
      <c r="J44" s="318">
        <f>((G44/15)*(D44+E44))/20</f>
        <v>0</v>
      </c>
    </row>
    <row r="45" spans="1:10" x14ac:dyDescent="0.5">
      <c r="A45" s="258">
        <v>19</v>
      </c>
      <c r="B45" s="245" t="s">
        <v>166</v>
      </c>
      <c r="C45" s="250" t="s">
        <v>180</v>
      </c>
      <c r="D45" s="277">
        <v>0</v>
      </c>
      <c r="E45" s="277">
        <v>0</v>
      </c>
      <c r="F45" s="245" t="s">
        <v>178</v>
      </c>
      <c r="G45" s="249">
        <f>TRUNC(G39*0.11,2)</f>
        <v>0</v>
      </c>
      <c r="H45" s="251" t="s">
        <v>179</v>
      </c>
      <c r="I45" s="249" t="e">
        <f>G45/J45</f>
        <v>#DIV/0!</v>
      </c>
      <c r="J45" s="318">
        <f>((G45/15)*(D45+E45))/20</f>
        <v>0</v>
      </c>
    </row>
    <row r="46" spans="1:10" x14ac:dyDescent="0.5">
      <c r="A46" s="258">
        <v>20</v>
      </c>
      <c r="B46" s="245" t="s">
        <v>168</v>
      </c>
      <c r="C46" s="250" t="s">
        <v>181</v>
      </c>
      <c r="D46" s="277">
        <v>0</v>
      </c>
      <c r="E46" s="277">
        <v>0</v>
      </c>
      <c r="F46" s="245" t="s">
        <v>178</v>
      </c>
      <c r="G46" s="249">
        <f>TRUNC(G40*0.39,2)</f>
        <v>0</v>
      </c>
      <c r="H46" s="251" t="s">
        <v>179</v>
      </c>
      <c r="I46" s="249" t="e">
        <f>G46/J46</f>
        <v>#DIV/0!</v>
      </c>
      <c r="J46" s="318">
        <f>((G46/15)*(D46+E46))/20</f>
        <v>0</v>
      </c>
    </row>
    <row r="47" spans="1:10" x14ac:dyDescent="0.5">
      <c r="A47" s="258">
        <v>21</v>
      </c>
      <c r="B47" s="245" t="s">
        <v>170</v>
      </c>
      <c r="C47" s="250" t="s">
        <v>182</v>
      </c>
      <c r="D47" s="277">
        <v>0</v>
      </c>
      <c r="E47" s="277">
        <v>0</v>
      </c>
      <c r="F47" s="245" t="s">
        <v>178</v>
      </c>
      <c r="G47" s="249">
        <f>TRUNC(G41*0.67,2)</f>
        <v>0</v>
      </c>
      <c r="H47" s="251" t="s">
        <v>179</v>
      </c>
      <c r="I47" s="249" t="e">
        <f>G47/J47</f>
        <v>#DIV/0!</v>
      </c>
      <c r="J47" s="318">
        <f>((G47/15)*(D47+E47))/20</f>
        <v>0</v>
      </c>
    </row>
    <row r="48" spans="1:10" x14ac:dyDescent="0.5">
      <c r="A48" s="258">
        <v>22</v>
      </c>
      <c r="B48" s="245" t="s">
        <v>172</v>
      </c>
      <c r="C48" s="250" t="s">
        <v>183</v>
      </c>
      <c r="D48" s="277">
        <v>0</v>
      </c>
      <c r="E48" s="277">
        <v>0</v>
      </c>
      <c r="F48" s="245" t="s">
        <v>178</v>
      </c>
      <c r="G48" s="249">
        <f>TRUNC(G42*1,2)</f>
        <v>0</v>
      </c>
      <c r="H48" s="251" t="s">
        <v>179</v>
      </c>
      <c r="I48" s="249" t="e">
        <f>G48/J48</f>
        <v>#DIV/0!</v>
      </c>
      <c r="J48" s="318">
        <f>((G48/15)*(D48+E48))/20</f>
        <v>0</v>
      </c>
    </row>
    <row r="49" spans="1:1023" x14ac:dyDescent="0.5">
      <c r="A49" s="258">
        <v>23</v>
      </c>
      <c r="B49" s="245" t="s">
        <v>184</v>
      </c>
      <c r="C49" s="250" t="s">
        <v>185</v>
      </c>
      <c r="D49" s="244">
        <v>0</v>
      </c>
      <c r="E49" s="244">
        <v>0</v>
      </c>
      <c r="F49" s="245" t="s">
        <v>165</v>
      </c>
      <c r="G49" s="276">
        <v>0</v>
      </c>
      <c r="H49" s="246" t="s">
        <v>142</v>
      </c>
      <c r="I49" s="249">
        <v>735</v>
      </c>
      <c r="J49" s="302">
        <f>G49/I49</f>
        <v>0</v>
      </c>
    </row>
    <row r="50" spans="1:1023" x14ac:dyDescent="0.5">
      <c r="A50" s="258">
        <v>24</v>
      </c>
      <c r="B50" s="253" t="s">
        <v>186</v>
      </c>
      <c r="C50" s="254" t="s">
        <v>187</v>
      </c>
      <c r="D50" s="255">
        <v>0</v>
      </c>
      <c r="E50" s="255">
        <v>0</v>
      </c>
      <c r="F50" s="245" t="s">
        <v>141</v>
      </c>
      <c r="G50" s="249">
        <f>(G38*1+G39*1.1+G40*1.69+G41*2.7+G42*3.4)</f>
        <v>0</v>
      </c>
      <c r="H50" s="251" t="s">
        <v>188</v>
      </c>
      <c r="I50" s="249">
        <v>27.74</v>
      </c>
      <c r="J50" s="319">
        <f>G50/I50</f>
        <v>0</v>
      </c>
    </row>
    <row r="51" spans="1:1023" x14ac:dyDescent="0.5">
      <c r="A51" s="258">
        <v>25</v>
      </c>
      <c r="B51" s="245" t="s">
        <v>189</v>
      </c>
      <c r="C51" s="250" t="s">
        <v>190</v>
      </c>
      <c r="D51" s="244">
        <v>0</v>
      </c>
      <c r="E51" s="244">
        <v>0</v>
      </c>
      <c r="F51" s="245" t="s">
        <v>141</v>
      </c>
      <c r="G51" s="249">
        <f>G38*0.2117+G39*0.2577+G40*0.3549+G41*0.6884+G42*0.8548</f>
        <v>0</v>
      </c>
      <c r="H51" s="251" t="s">
        <v>191</v>
      </c>
      <c r="I51" s="249">
        <v>1</v>
      </c>
      <c r="J51" s="303">
        <f>G51/I51</f>
        <v>0</v>
      </c>
    </row>
    <row r="52" spans="1:1023" x14ac:dyDescent="0.5">
      <c r="A52" s="257">
        <v>26</v>
      </c>
      <c r="B52" s="247" t="s">
        <v>192</v>
      </c>
      <c r="C52" s="248" t="s">
        <v>193</v>
      </c>
      <c r="D52" s="285">
        <v>0</v>
      </c>
      <c r="E52" s="285">
        <v>0</v>
      </c>
      <c r="F52" s="247" t="s">
        <v>178</v>
      </c>
      <c r="G52" s="249">
        <f>G51*1.98</f>
        <v>0</v>
      </c>
      <c r="H52" s="251" t="s">
        <v>179</v>
      </c>
      <c r="I52" s="249" t="e">
        <f>G52/J52</f>
        <v>#DIV/0!</v>
      </c>
      <c r="J52" s="318">
        <f>((G52/11.88)*E52)/20</f>
        <v>0</v>
      </c>
    </row>
    <row r="53" spans="1:1023" x14ac:dyDescent="0.5">
      <c r="A53" s="404" t="s">
        <v>194</v>
      </c>
      <c r="B53" s="405"/>
      <c r="C53" s="405"/>
      <c r="D53" s="405"/>
      <c r="E53" s="405"/>
      <c r="F53" s="405"/>
      <c r="G53" s="405"/>
      <c r="H53" s="405"/>
      <c r="I53" s="405"/>
      <c r="J53" s="406"/>
    </row>
    <row r="54" spans="1:1023" x14ac:dyDescent="0.5">
      <c r="A54" s="404" t="s">
        <v>195</v>
      </c>
      <c r="B54" s="405"/>
      <c r="C54" s="405"/>
      <c r="D54" s="405"/>
      <c r="E54" s="405"/>
      <c r="F54" s="405"/>
      <c r="G54" s="405"/>
      <c r="H54" s="405"/>
      <c r="I54" s="405"/>
      <c r="J54" s="406"/>
    </row>
    <row r="55" spans="1:1023" ht="29.1" customHeight="1" x14ac:dyDescent="0.5">
      <c r="A55" s="407">
        <v>28</v>
      </c>
      <c r="B55" s="408" t="s">
        <v>196</v>
      </c>
      <c r="C55" s="409" t="s">
        <v>197</v>
      </c>
      <c r="D55" s="410">
        <v>0</v>
      </c>
      <c r="E55" s="410">
        <v>0</v>
      </c>
      <c r="F55" s="408" t="s">
        <v>141</v>
      </c>
      <c r="G55" s="411">
        <v>0</v>
      </c>
      <c r="H55" s="251" t="s">
        <v>198</v>
      </c>
      <c r="I55" s="412">
        <v>107.2</v>
      </c>
      <c r="J55" s="319">
        <f>G55/I55</f>
        <v>0</v>
      </c>
    </row>
    <row r="56" spans="1:1023" x14ac:dyDescent="0.5">
      <c r="A56" s="407"/>
      <c r="B56" s="408"/>
      <c r="C56" s="409"/>
      <c r="D56" s="410"/>
      <c r="E56" s="410"/>
      <c r="F56" s="408"/>
      <c r="G56" s="411"/>
      <c r="H56" s="251" t="s">
        <v>199</v>
      </c>
      <c r="I56" s="412"/>
      <c r="J56" s="302">
        <f>G55/I55</f>
        <v>0</v>
      </c>
    </row>
    <row r="57" spans="1:1023" x14ac:dyDescent="0.5">
      <c r="A57" s="407"/>
      <c r="B57" s="408"/>
      <c r="C57" s="409"/>
      <c r="D57" s="410"/>
      <c r="E57" s="410"/>
      <c r="F57" s="408"/>
      <c r="G57" s="411"/>
      <c r="H57" s="251" t="s">
        <v>200</v>
      </c>
      <c r="I57" s="412"/>
      <c r="J57" s="316">
        <f>G55/I55</f>
        <v>0</v>
      </c>
    </row>
    <row r="58" spans="1:1023" s="284" customFormat="1" ht="32.25" thickBot="1" x14ac:dyDescent="0.3">
      <c r="A58" s="280">
        <v>29</v>
      </c>
      <c r="B58" s="281" t="s">
        <v>201</v>
      </c>
      <c r="C58" s="286" t="s">
        <v>202</v>
      </c>
      <c r="D58" s="282">
        <v>0</v>
      </c>
      <c r="E58" s="282">
        <v>0</v>
      </c>
      <c r="F58" s="281" t="s">
        <v>203</v>
      </c>
      <c r="G58" s="259">
        <f>G55*1.98</f>
        <v>0</v>
      </c>
      <c r="H58" s="259" t="s">
        <v>179</v>
      </c>
      <c r="I58" s="259" t="e">
        <f>G58/J58</f>
        <v>#DIV/0!</v>
      </c>
      <c r="J58" s="317">
        <f>((G58/15)*(D58+E58))/40</f>
        <v>0</v>
      </c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  <c r="EO58" s="283"/>
      <c r="EP58" s="283"/>
      <c r="EQ58" s="283"/>
      <c r="ER58" s="283"/>
      <c r="ES58" s="283"/>
      <c r="ET58" s="283"/>
      <c r="EU58" s="283"/>
      <c r="EV58" s="283"/>
      <c r="EW58" s="283"/>
      <c r="EX58" s="283"/>
      <c r="EY58" s="283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3"/>
      <c r="FQ58" s="283"/>
      <c r="FR58" s="283"/>
      <c r="FS58" s="283"/>
      <c r="FT58" s="283"/>
      <c r="FU58" s="283"/>
      <c r="FV58" s="283"/>
      <c r="FW58" s="283"/>
      <c r="FX58" s="283"/>
      <c r="FY58" s="283"/>
      <c r="FZ58" s="283"/>
      <c r="GA58" s="283"/>
      <c r="GB58" s="283"/>
      <c r="GC58" s="283"/>
      <c r="GD58" s="283"/>
      <c r="GE58" s="283"/>
      <c r="GF58" s="283"/>
      <c r="GG58" s="283"/>
      <c r="GH58" s="283"/>
      <c r="GI58" s="283"/>
      <c r="GJ58" s="283"/>
      <c r="GK58" s="283"/>
      <c r="GL58" s="283"/>
      <c r="GM58" s="283"/>
      <c r="GN58" s="283"/>
      <c r="GO58" s="283"/>
      <c r="GP58" s="283"/>
      <c r="GQ58" s="283"/>
      <c r="GR58" s="283"/>
      <c r="GS58" s="283"/>
      <c r="GT58" s="283"/>
      <c r="GU58" s="283"/>
      <c r="GV58" s="283"/>
      <c r="GW58" s="283"/>
      <c r="GX58" s="283"/>
      <c r="GY58" s="283"/>
      <c r="GZ58" s="283"/>
      <c r="HA58" s="283"/>
      <c r="HB58" s="283"/>
      <c r="HC58" s="283"/>
      <c r="HD58" s="283"/>
      <c r="HE58" s="283"/>
      <c r="HF58" s="283"/>
      <c r="HG58" s="283"/>
      <c r="HH58" s="283"/>
      <c r="HI58" s="283"/>
      <c r="HJ58" s="283"/>
      <c r="HK58" s="283"/>
      <c r="HL58" s="283"/>
      <c r="HM58" s="283"/>
      <c r="HN58" s="283"/>
      <c r="HO58" s="283"/>
      <c r="HP58" s="283"/>
      <c r="HQ58" s="283"/>
      <c r="HR58" s="283"/>
      <c r="HS58" s="283"/>
      <c r="HT58" s="283"/>
      <c r="HU58" s="283"/>
      <c r="HV58" s="283"/>
      <c r="HW58" s="283"/>
      <c r="HX58" s="283"/>
      <c r="HY58" s="283"/>
      <c r="HZ58" s="283"/>
      <c r="IA58" s="283"/>
      <c r="IB58" s="283"/>
      <c r="IC58" s="283"/>
      <c r="ID58" s="283"/>
      <c r="IE58" s="283"/>
      <c r="IF58" s="283"/>
      <c r="IG58" s="283"/>
      <c r="IH58" s="283"/>
      <c r="II58" s="283"/>
      <c r="IJ58" s="283"/>
      <c r="IK58" s="283"/>
      <c r="IL58" s="283"/>
      <c r="IM58" s="283"/>
      <c r="IN58" s="283"/>
      <c r="IO58" s="283"/>
      <c r="IP58" s="283"/>
      <c r="IQ58" s="283"/>
      <c r="IR58" s="283"/>
      <c r="IS58" s="283"/>
      <c r="IT58" s="283"/>
      <c r="IU58" s="283"/>
      <c r="IV58" s="283"/>
      <c r="IW58" s="283"/>
      <c r="IX58" s="283"/>
      <c r="IY58" s="283"/>
      <c r="IZ58" s="283"/>
      <c r="JA58" s="283"/>
      <c r="JB58" s="283"/>
      <c r="JC58" s="283"/>
      <c r="JD58" s="283"/>
      <c r="JE58" s="283"/>
      <c r="JF58" s="283"/>
      <c r="JG58" s="283"/>
      <c r="JH58" s="283"/>
      <c r="JI58" s="283"/>
      <c r="JJ58" s="283"/>
      <c r="JK58" s="283"/>
      <c r="JL58" s="283"/>
      <c r="JM58" s="283"/>
      <c r="JN58" s="283"/>
      <c r="JO58" s="283"/>
      <c r="JP58" s="283"/>
      <c r="JQ58" s="283"/>
      <c r="JR58" s="283"/>
      <c r="JS58" s="283"/>
      <c r="JT58" s="283"/>
      <c r="JU58" s="283"/>
      <c r="JV58" s="283"/>
      <c r="JW58" s="283"/>
      <c r="JX58" s="283"/>
      <c r="JY58" s="283"/>
      <c r="JZ58" s="283"/>
      <c r="KA58" s="283"/>
      <c r="KB58" s="283"/>
      <c r="KC58" s="283"/>
      <c r="KD58" s="283"/>
      <c r="KE58" s="283"/>
      <c r="KF58" s="283"/>
      <c r="KG58" s="283"/>
      <c r="KH58" s="283"/>
      <c r="KI58" s="283"/>
      <c r="KJ58" s="283"/>
      <c r="KK58" s="283"/>
      <c r="KL58" s="283"/>
      <c r="KM58" s="283"/>
      <c r="KN58" s="283"/>
      <c r="KO58" s="283"/>
      <c r="KP58" s="283"/>
      <c r="KQ58" s="283"/>
      <c r="KR58" s="283"/>
      <c r="KS58" s="283"/>
      <c r="KT58" s="283"/>
      <c r="KU58" s="283"/>
      <c r="KV58" s="283"/>
      <c r="KW58" s="283"/>
      <c r="KX58" s="283"/>
      <c r="KY58" s="283"/>
      <c r="KZ58" s="283"/>
      <c r="LA58" s="283"/>
      <c r="LB58" s="283"/>
      <c r="LC58" s="283"/>
      <c r="LD58" s="283"/>
      <c r="LE58" s="283"/>
      <c r="LF58" s="283"/>
      <c r="LG58" s="283"/>
      <c r="LH58" s="283"/>
      <c r="LI58" s="283"/>
      <c r="LJ58" s="283"/>
      <c r="LK58" s="283"/>
      <c r="LL58" s="283"/>
      <c r="LM58" s="283"/>
      <c r="LN58" s="283"/>
      <c r="LO58" s="283"/>
      <c r="LP58" s="283"/>
      <c r="LQ58" s="283"/>
      <c r="LR58" s="283"/>
      <c r="LS58" s="283"/>
      <c r="LT58" s="283"/>
      <c r="LU58" s="283"/>
      <c r="LV58" s="283"/>
      <c r="LW58" s="283"/>
      <c r="LX58" s="283"/>
      <c r="LY58" s="283"/>
      <c r="LZ58" s="283"/>
      <c r="MA58" s="283"/>
      <c r="MB58" s="283"/>
      <c r="MC58" s="283"/>
      <c r="MD58" s="283"/>
      <c r="ME58" s="283"/>
      <c r="MF58" s="283"/>
      <c r="MG58" s="283"/>
      <c r="MH58" s="283"/>
      <c r="MI58" s="283"/>
      <c r="MJ58" s="283"/>
      <c r="MK58" s="283"/>
      <c r="ML58" s="283"/>
      <c r="MM58" s="283"/>
      <c r="MN58" s="283"/>
      <c r="MO58" s="283"/>
      <c r="MP58" s="283"/>
      <c r="MQ58" s="283"/>
      <c r="MR58" s="283"/>
      <c r="MS58" s="283"/>
      <c r="MT58" s="283"/>
      <c r="MU58" s="283"/>
      <c r="MV58" s="283"/>
      <c r="MW58" s="283"/>
      <c r="MX58" s="283"/>
      <c r="MY58" s="283"/>
      <c r="MZ58" s="283"/>
      <c r="NA58" s="283"/>
      <c r="NB58" s="283"/>
      <c r="NC58" s="283"/>
      <c r="ND58" s="283"/>
      <c r="NE58" s="283"/>
      <c r="NF58" s="283"/>
      <c r="NG58" s="283"/>
      <c r="NH58" s="283"/>
      <c r="NI58" s="283"/>
      <c r="NJ58" s="283"/>
      <c r="NK58" s="283"/>
      <c r="NL58" s="283"/>
      <c r="NM58" s="283"/>
      <c r="NN58" s="283"/>
      <c r="NO58" s="283"/>
      <c r="NP58" s="283"/>
      <c r="NQ58" s="283"/>
      <c r="NR58" s="283"/>
      <c r="NS58" s="283"/>
      <c r="NT58" s="283"/>
      <c r="NU58" s="283"/>
      <c r="NV58" s="283"/>
      <c r="NW58" s="283"/>
      <c r="NX58" s="283"/>
      <c r="NY58" s="283"/>
      <c r="NZ58" s="283"/>
      <c r="OA58" s="283"/>
      <c r="OB58" s="283"/>
      <c r="OC58" s="283"/>
      <c r="OD58" s="283"/>
      <c r="OE58" s="283"/>
      <c r="OF58" s="283"/>
      <c r="OG58" s="283"/>
      <c r="OH58" s="283"/>
      <c r="OI58" s="283"/>
      <c r="OJ58" s="283"/>
      <c r="OK58" s="283"/>
      <c r="OL58" s="283"/>
      <c r="OM58" s="283"/>
      <c r="ON58" s="283"/>
      <c r="OO58" s="283"/>
      <c r="OP58" s="283"/>
      <c r="OQ58" s="283"/>
      <c r="OR58" s="283"/>
      <c r="OS58" s="283"/>
      <c r="OT58" s="283"/>
      <c r="OU58" s="283"/>
      <c r="OV58" s="283"/>
      <c r="OW58" s="283"/>
      <c r="OX58" s="283"/>
      <c r="OY58" s="283"/>
      <c r="OZ58" s="283"/>
      <c r="PA58" s="283"/>
      <c r="PB58" s="283"/>
      <c r="PC58" s="283"/>
      <c r="PD58" s="283"/>
      <c r="PE58" s="283"/>
      <c r="PF58" s="283"/>
      <c r="PG58" s="283"/>
      <c r="PH58" s="283"/>
      <c r="PI58" s="283"/>
      <c r="PJ58" s="283"/>
      <c r="PK58" s="283"/>
      <c r="PL58" s="283"/>
      <c r="PM58" s="283"/>
      <c r="PN58" s="283"/>
      <c r="PO58" s="283"/>
      <c r="PP58" s="283"/>
      <c r="PQ58" s="283"/>
      <c r="PR58" s="283"/>
      <c r="PS58" s="283"/>
      <c r="PT58" s="283"/>
      <c r="PU58" s="283"/>
      <c r="PV58" s="283"/>
      <c r="PW58" s="283"/>
      <c r="PX58" s="283"/>
      <c r="PY58" s="283"/>
      <c r="PZ58" s="283"/>
      <c r="QA58" s="283"/>
      <c r="QB58" s="283"/>
      <c r="QC58" s="283"/>
      <c r="QD58" s="283"/>
      <c r="QE58" s="283"/>
      <c r="QF58" s="283"/>
      <c r="QG58" s="283"/>
      <c r="QH58" s="283"/>
      <c r="QI58" s="283"/>
      <c r="QJ58" s="283"/>
      <c r="QK58" s="283"/>
      <c r="QL58" s="283"/>
      <c r="QM58" s="283"/>
      <c r="QN58" s="283"/>
      <c r="QO58" s="283"/>
      <c r="QP58" s="283"/>
      <c r="QQ58" s="283"/>
      <c r="QR58" s="283"/>
      <c r="QS58" s="283"/>
      <c r="QT58" s="283"/>
      <c r="QU58" s="283"/>
      <c r="QV58" s="283"/>
      <c r="QW58" s="283"/>
      <c r="QX58" s="283"/>
      <c r="QY58" s="283"/>
      <c r="QZ58" s="283"/>
      <c r="RA58" s="283"/>
      <c r="RB58" s="283"/>
      <c r="RC58" s="283"/>
      <c r="RD58" s="283"/>
      <c r="RE58" s="283"/>
      <c r="RF58" s="283"/>
      <c r="RG58" s="283"/>
      <c r="RH58" s="283"/>
      <c r="RI58" s="283"/>
      <c r="RJ58" s="283"/>
      <c r="RK58" s="283"/>
      <c r="RL58" s="283"/>
      <c r="RM58" s="283"/>
      <c r="RN58" s="283"/>
      <c r="RO58" s="283"/>
      <c r="RP58" s="283"/>
      <c r="RQ58" s="283"/>
      <c r="RR58" s="283"/>
      <c r="RS58" s="283"/>
      <c r="RT58" s="283"/>
      <c r="RU58" s="283"/>
      <c r="RV58" s="283"/>
      <c r="RW58" s="283"/>
      <c r="RX58" s="283"/>
      <c r="RY58" s="283"/>
      <c r="RZ58" s="283"/>
      <c r="SA58" s="283"/>
      <c r="SB58" s="283"/>
      <c r="SC58" s="283"/>
      <c r="SD58" s="283"/>
      <c r="SE58" s="283"/>
      <c r="SF58" s="283"/>
      <c r="SG58" s="283"/>
      <c r="SH58" s="283"/>
      <c r="SI58" s="283"/>
      <c r="SJ58" s="283"/>
      <c r="SK58" s="283"/>
      <c r="SL58" s="283"/>
      <c r="SM58" s="283"/>
      <c r="SN58" s="283"/>
      <c r="SO58" s="283"/>
      <c r="SP58" s="283"/>
      <c r="SQ58" s="283"/>
      <c r="SR58" s="283"/>
      <c r="SS58" s="283"/>
      <c r="ST58" s="283"/>
      <c r="SU58" s="283"/>
      <c r="SV58" s="283"/>
      <c r="SW58" s="283"/>
      <c r="SX58" s="283"/>
      <c r="SY58" s="283"/>
      <c r="SZ58" s="283"/>
      <c r="TA58" s="283"/>
      <c r="TB58" s="283"/>
      <c r="TC58" s="283"/>
      <c r="TD58" s="283"/>
      <c r="TE58" s="283"/>
      <c r="TF58" s="283"/>
      <c r="TG58" s="283"/>
      <c r="TH58" s="283"/>
      <c r="TI58" s="283"/>
      <c r="TJ58" s="283"/>
      <c r="TK58" s="283"/>
      <c r="TL58" s="283"/>
      <c r="TM58" s="283"/>
      <c r="TN58" s="283"/>
      <c r="TO58" s="283"/>
      <c r="TP58" s="283"/>
      <c r="TQ58" s="283"/>
      <c r="TR58" s="283"/>
      <c r="TS58" s="283"/>
      <c r="TT58" s="283"/>
      <c r="TU58" s="283"/>
      <c r="TV58" s="283"/>
      <c r="TW58" s="283"/>
      <c r="TX58" s="283"/>
      <c r="TY58" s="283"/>
      <c r="TZ58" s="283"/>
      <c r="UA58" s="283"/>
      <c r="UB58" s="283"/>
      <c r="UC58" s="283"/>
      <c r="UD58" s="283"/>
      <c r="UE58" s="283"/>
      <c r="UF58" s="283"/>
      <c r="UG58" s="283"/>
      <c r="UH58" s="283"/>
      <c r="UI58" s="283"/>
      <c r="UJ58" s="283"/>
      <c r="UK58" s="283"/>
      <c r="UL58" s="283"/>
      <c r="UM58" s="283"/>
      <c r="UN58" s="283"/>
      <c r="UO58" s="283"/>
      <c r="UP58" s="283"/>
      <c r="UQ58" s="283"/>
      <c r="UR58" s="283"/>
      <c r="US58" s="283"/>
      <c r="UT58" s="283"/>
      <c r="UU58" s="283"/>
      <c r="UV58" s="283"/>
      <c r="UW58" s="283"/>
      <c r="UX58" s="283"/>
      <c r="UY58" s="283"/>
      <c r="UZ58" s="283"/>
      <c r="VA58" s="283"/>
      <c r="VB58" s="283"/>
      <c r="VC58" s="283"/>
      <c r="VD58" s="283"/>
      <c r="VE58" s="283"/>
      <c r="VF58" s="283"/>
      <c r="VG58" s="283"/>
      <c r="VH58" s="283"/>
      <c r="VI58" s="283"/>
      <c r="VJ58" s="283"/>
      <c r="VK58" s="283"/>
      <c r="VL58" s="283"/>
      <c r="VM58" s="283"/>
      <c r="VN58" s="283"/>
      <c r="VO58" s="283"/>
      <c r="VP58" s="283"/>
      <c r="VQ58" s="283"/>
      <c r="VR58" s="283"/>
      <c r="VS58" s="283"/>
      <c r="VT58" s="283"/>
      <c r="VU58" s="283"/>
      <c r="VV58" s="283"/>
      <c r="VW58" s="283"/>
      <c r="VX58" s="283"/>
      <c r="VY58" s="283"/>
      <c r="VZ58" s="283"/>
      <c r="WA58" s="283"/>
      <c r="WB58" s="283"/>
      <c r="WC58" s="283"/>
      <c r="WD58" s="283"/>
      <c r="WE58" s="283"/>
      <c r="WF58" s="283"/>
      <c r="WG58" s="283"/>
      <c r="WH58" s="283"/>
      <c r="WI58" s="283"/>
      <c r="WJ58" s="283"/>
      <c r="WK58" s="283"/>
      <c r="WL58" s="283"/>
      <c r="WM58" s="283"/>
      <c r="WN58" s="283"/>
      <c r="WO58" s="283"/>
      <c r="WP58" s="283"/>
      <c r="WQ58" s="283"/>
      <c r="WR58" s="283"/>
      <c r="WS58" s="283"/>
      <c r="WT58" s="283"/>
      <c r="WU58" s="283"/>
      <c r="WV58" s="283"/>
      <c r="WW58" s="283"/>
      <c r="WX58" s="283"/>
      <c r="WY58" s="283"/>
      <c r="WZ58" s="283"/>
      <c r="XA58" s="283"/>
      <c r="XB58" s="283"/>
      <c r="XC58" s="283"/>
      <c r="XD58" s="283"/>
      <c r="XE58" s="283"/>
      <c r="XF58" s="283"/>
      <c r="XG58" s="283"/>
      <c r="XH58" s="283"/>
      <c r="XI58" s="283"/>
      <c r="XJ58" s="283"/>
      <c r="XK58" s="283"/>
      <c r="XL58" s="283"/>
      <c r="XM58" s="283"/>
      <c r="XN58" s="283"/>
      <c r="XO58" s="283"/>
      <c r="XP58" s="283"/>
      <c r="XQ58" s="283"/>
      <c r="XR58" s="283"/>
      <c r="XS58" s="283"/>
      <c r="XT58" s="283"/>
      <c r="XU58" s="283"/>
      <c r="XV58" s="283"/>
      <c r="XW58" s="283"/>
      <c r="XX58" s="283"/>
      <c r="XY58" s="283"/>
      <c r="XZ58" s="283"/>
      <c r="YA58" s="283"/>
      <c r="YB58" s="283"/>
      <c r="YC58" s="283"/>
      <c r="YD58" s="283"/>
      <c r="YE58" s="283"/>
      <c r="YF58" s="283"/>
      <c r="YG58" s="283"/>
      <c r="YH58" s="283"/>
      <c r="YI58" s="283"/>
      <c r="YJ58" s="283"/>
      <c r="YK58" s="283"/>
      <c r="YL58" s="283"/>
      <c r="YM58" s="283"/>
      <c r="YN58" s="283"/>
      <c r="YO58" s="283"/>
      <c r="YP58" s="283"/>
      <c r="YQ58" s="283"/>
      <c r="YR58" s="283"/>
      <c r="YS58" s="283"/>
      <c r="YT58" s="283"/>
      <c r="YU58" s="283"/>
      <c r="YV58" s="283"/>
      <c r="YW58" s="283"/>
      <c r="YX58" s="283"/>
      <c r="YY58" s="283"/>
      <c r="YZ58" s="283"/>
      <c r="ZA58" s="283"/>
      <c r="ZB58" s="283"/>
      <c r="ZC58" s="283"/>
      <c r="ZD58" s="283"/>
      <c r="ZE58" s="283"/>
      <c r="ZF58" s="283"/>
      <c r="ZG58" s="283"/>
      <c r="ZH58" s="283"/>
      <c r="ZI58" s="283"/>
      <c r="ZJ58" s="283"/>
      <c r="ZK58" s="283"/>
      <c r="ZL58" s="283"/>
      <c r="ZM58" s="283"/>
      <c r="ZN58" s="283"/>
      <c r="ZO58" s="283"/>
      <c r="ZP58" s="283"/>
      <c r="ZQ58" s="283"/>
      <c r="ZR58" s="283"/>
      <c r="ZS58" s="283"/>
      <c r="ZT58" s="283"/>
      <c r="ZU58" s="283"/>
      <c r="ZV58" s="283"/>
      <c r="ZW58" s="283"/>
      <c r="ZX58" s="283"/>
      <c r="ZY58" s="283"/>
      <c r="ZZ58" s="283"/>
      <c r="AAA58" s="283"/>
      <c r="AAB58" s="283"/>
      <c r="AAC58" s="283"/>
      <c r="AAD58" s="283"/>
      <c r="AAE58" s="283"/>
      <c r="AAF58" s="283"/>
      <c r="AAG58" s="283"/>
      <c r="AAH58" s="283"/>
      <c r="AAI58" s="283"/>
      <c r="AAJ58" s="283"/>
      <c r="AAK58" s="283"/>
      <c r="AAL58" s="283"/>
      <c r="AAM58" s="283"/>
      <c r="AAN58" s="283"/>
      <c r="AAO58" s="283"/>
      <c r="AAP58" s="283"/>
      <c r="AAQ58" s="283"/>
      <c r="AAR58" s="283"/>
      <c r="AAS58" s="283"/>
      <c r="AAT58" s="283"/>
      <c r="AAU58" s="283"/>
      <c r="AAV58" s="283"/>
      <c r="AAW58" s="283"/>
      <c r="AAX58" s="283"/>
      <c r="AAY58" s="283"/>
      <c r="AAZ58" s="283"/>
      <c r="ABA58" s="283"/>
      <c r="ABB58" s="283"/>
      <c r="ABC58" s="283"/>
      <c r="ABD58" s="283"/>
      <c r="ABE58" s="283"/>
      <c r="ABF58" s="283"/>
      <c r="ABG58" s="283"/>
      <c r="ABH58" s="283"/>
      <c r="ABI58" s="283"/>
      <c r="ABJ58" s="283"/>
      <c r="ABK58" s="283"/>
      <c r="ABL58" s="283"/>
      <c r="ABM58" s="283"/>
      <c r="ABN58" s="283"/>
      <c r="ABO58" s="283"/>
      <c r="ABP58" s="283"/>
      <c r="ABQ58" s="283"/>
      <c r="ABR58" s="283"/>
      <c r="ABS58" s="283"/>
      <c r="ABT58" s="283"/>
      <c r="ABU58" s="283"/>
      <c r="ABV58" s="283"/>
      <c r="ABW58" s="283"/>
      <c r="ABX58" s="283"/>
      <c r="ABY58" s="283"/>
      <c r="ABZ58" s="283"/>
      <c r="ACA58" s="283"/>
      <c r="ACB58" s="283"/>
      <c r="ACC58" s="283"/>
      <c r="ACD58" s="283"/>
      <c r="ACE58" s="283"/>
      <c r="ACF58" s="283"/>
      <c r="ACG58" s="283"/>
      <c r="ACH58" s="283"/>
      <c r="ACI58" s="283"/>
      <c r="ACJ58" s="283"/>
      <c r="ACK58" s="283"/>
      <c r="ACL58" s="283"/>
      <c r="ACM58" s="283"/>
      <c r="ACN58" s="283"/>
      <c r="ACO58" s="283"/>
      <c r="ACP58" s="283"/>
      <c r="ACQ58" s="283"/>
      <c r="ACR58" s="283"/>
      <c r="ACS58" s="283"/>
      <c r="ACT58" s="283"/>
      <c r="ACU58" s="283"/>
      <c r="ACV58" s="283"/>
      <c r="ACW58" s="283"/>
      <c r="ACX58" s="283"/>
      <c r="ACY58" s="283"/>
      <c r="ACZ58" s="283"/>
      <c r="ADA58" s="283"/>
      <c r="ADB58" s="283"/>
      <c r="ADC58" s="283"/>
      <c r="ADD58" s="283"/>
      <c r="ADE58" s="283"/>
      <c r="ADF58" s="283"/>
      <c r="ADG58" s="283"/>
      <c r="ADH58" s="283"/>
      <c r="ADI58" s="283"/>
      <c r="ADJ58" s="283"/>
      <c r="ADK58" s="283"/>
      <c r="ADL58" s="283"/>
      <c r="ADM58" s="283"/>
      <c r="ADN58" s="283"/>
      <c r="ADO58" s="283"/>
      <c r="ADP58" s="283"/>
      <c r="ADQ58" s="283"/>
      <c r="ADR58" s="283"/>
      <c r="ADS58" s="283"/>
      <c r="ADT58" s="283"/>
      <c r="ADU58" s="283"/>
      <c r="ADV58" s="283"/>
      <c r="ADW58" s="283"/>
      <c r="ADX58" s="283"/>
      <c r="ADY58" s="283"/>
      <c r="ADZ58" s="283"/>
      <c r="AEA58" s="283"/>
      <c r="AEB58" s="283"/>
      <c r="AEC58" s="283"/>
      <c r="AED58" s="283"/>
      <c r="AEE58" s="283"/>
      <c r="AEF58" s="283"/>
      <c r="AEG58" s="283"/>
      <c r="AEH58" s="283"/>
      <c r="AEI58" s="283"/>
      <c r="AEJ58" s="283"/>
      <c r="AEK58" s="283"/>
      <c r="AEL58" s="283"/>
      <c r="AEM58" s="283"/>
      <c r="AEN58" s="283"/>
      <c r="AEO58" s="283"/>
      <c r="AEP58" s="283"/>
      <c r="AEQ58" s="283"/>
      <c r="AER58" s="283"/>
      <c r="AES58" s="283"/>
      <c r="AET58" s="283"/>
      <c r="AEU58" s="283"/>
      <c r="AEV58" s="283"/>
      <c r="AEW58" s="283"/>
      <c r="AEX58" s="283"/>
      <c r="AEY58" s="283"/>
      <c r="AEZ58" s="283"/>
      <c r="AFA58" s="283"/>
      <c r="AFB58" s="283"/>
      <c r="AFC58" s="283"/>
      <c r="AFD58" s="283"/>
      <c r="AFE58" s="283"/>
      <c r="AFF58" s="283"/>
      <c r="AFG58" s="283"/>
      <c r="AFH58" s="283"/>
      <c r="AFI58" s="283"/>
      <c r="AFJ58" s="283"/>
      <c r="AFK58" s="283"/>
      <c r="AFL58" s="283"/>
      <c r="AFM58" s="283"/>
      <c r="AFN58" s="283"/>
      <c r="AFO58" s="283"/>
      <c r="AFP58" s="283"/>
      <c r="AFQ58" s="283"/>
      <c r="AFR58" s="283"/>
      <c r="AFS58" s="283"/>
      <c r="AFT58" s="283"/>
      <c r="AFU58" s="283"/>
      <c r="AFV58" s="283"/>
      <c r="AFW58" s="283"/>
      <c r="AFX58" s="283"/>
      <c r="AFY58" s="283"/>
      <c r="AFZ58" s="283"/>
      <c r="AGA58" s="283"/>
      <c r="AGB58" s="283"/>
      <c r="AGC58" s="283"/>
      <c r="AGD58" s="283"/>
      <c r="AGE58" s="283"/>
      <c r="AGF58" s="283"/>
      <c r="AGG58" s="283"/>
      <c r="AGH58" s="283"/>
      <c r="AGI58" s="283"/>
      <c r="AGJ58" s="283"/>
      <c r="AGK58" s="283"/>
      <c r="AGL58" s="283"/>
      <c r="AGM58" s="283"/>
      <c r="AGN58" s="283"/>
      <c r="AGO58" s="283"/>
      <c r="AGP58" s="283"/>
      <c r="AGQ58" s="283"/>
      <c r="AGR58" s="283"/>
      <c r="AGS58" s="283"/>
      <c r="AGT58" s="283"/>
      <c r="AGU58" s="283"/>
      <c r="AGV58" s="283"/>
      <c r="AGW58" s="283"/>
      <c r="AGX58" s="283"/>
      <c r="AGY58" s="283"/>
      <c r="AGZ58" s="283"/>
      <c r="AHA58" s="283"/>
      <c r="AHB58" s="283"/>
      <c r="AHC58" s="283"/>
      <c r="AHD58" s="283"/>
      <c r="AHE58" s="283"/>
      <c r="AHF58" s="283"/>
      <c r="AHG58" s="283"/>
      <c r="AHH58" s="283"/>
      <c r="AHI58" s="283"/>
      <c r="AHJ58" s="283"/>
      <c r="AHK58" s="283"/>
      <c r="AHL58" s="283"/>
      <c r="AHM58" s="283"/>
      <c r="AHN58" s="283"/>
      <c r="AHO58" s="283"/>
      <c r="AHP58" s="283"/>
      <c r="AHQ58" s="283"/>
      <c r="AHR58" s="283"/>
      <c r="AHS58" s="283"/>
      <c r="AHT58" s="283"/>
      <c r="AHU58" s="283"/>
      <c r="AHV58" s="283"/>
      <c r="AHW58" s="283"/>
      <c r="AHX58" s="283"/>
      <c r="AHY58" s="283"/>
      <c r="AHZ58" s="283"/>
      <c r="AIA58" s="283"/>
      <c r="AIB58" s="283"/>
      <c r="AIC58" s="283"/>
      <c r="AID58" s="283"/>
      <c r="AIE58" s="283"/>
      <c r="AIF58" s="283"/>
      <c r="AIG58" s="283"/>
      <c r="AIH58" s="283"/>
      <c r="AII58" s="283"/>
      <c r="AIJ58" s="283"/>
      <c r="AIK58" s="283"/>
      <c r="AIL58" s="283"/>
      <c r="AIM58" s="283"/>
      <c r="AIN58" s="283"/>
      <c r="AIO58" s="283"/>
      <c r="AIP58" s="283"/>
      <c r="AIQ58" s="283"/>
      <c r="AIR58" s="283"/>
      <c r="AIS58" s="283"/>
      <c r="AIT58" s="283"/>
      <c r="AIU58" s="283"/>
      <c r="AIV58" s="283"/>
      <c r="AIW58" s="283"/>
      <c r="AIX58" s="283"/>
      <c r="AIY58" s="283"/>
      <c r="AIZ58" s="283"/>
      <c r="AJA58" s="283"/>
      <c r="AJB58" s="283"/>
      <c r="AJC58" s="283"/>
      <c r="AJD58" s="283"/>
      <c r="AJE58" s="283"/>
      <c r="AJF58" s="283"/>
      <c r="AJG58" s="283"/>
      <c r="AJH58" s="283"/>
      <c r="AJI58" s="283"/>
      <c r="AJJ58" s="283"/>
      <c r="AJK58" s="283"/>
      <c r="AJL58" s="283"/>
      <c r="AJM58" s="283"/>
      <c r="AJN58" s="283"/>
      <c r="AJO58" s="283"/>
      <c r="AJP58" s="283"/>
      <c r="AJQ58" s="283"/>
      <c r="AJR58" s="283"/>
      <c r="AJS58" s="283"/>
      <c r="AJT58" s="283"/>
      <c r="AJU58" s="283"/>
      <c r="AJV58" s="283"/>
      <c r="AJW58" s="283"/>
      <c r="AJX58" s="283"/>
      <c r="AJY58" s="283"/>
      <c r="AJZ58" s="283"/>
      <c r="AKA58" s="283"/>
      <c r="AKB58" s="283"/>
      <c r="AKC58" s="283"/>
      <c r="AKD58" s="283"/>
      <c r="AKE58" s="283"/>
      <c r="AKF58" s="283"/>
      <c r="AKG58" s="283"/>
      <c r="AKH58" s="283"/>
      <c r="AKI58" s="283"/>
      <c r="AKJ58" s="283"/>
      <c r="AKK58" s="283"/>
      <c r="AKL58" s="283"/>
      <c r="AKM58" s="283"/>
      <c r="AKN58" s="283"/>
      <c r="AKO58" s="283"/>
      <c r="AKP58" s="283"/>
      <c r="AKQ58" s="283"/>
      <c r="AKR58" s="283"/>
      <c r="AKS58" s="283"/>
      <c r="AKT58" s="283"/>
      <c r="AKU58" s="283"/>
      <c r="AKV58" s="283"/>
      <c r="AKW58" s="283"/>
      <c r="AKX58" s="283"/>
      <c r="AKY58" s="283"/>
      <c r="AKZ58" s="283"/>
      <c r="ALA58" s="283"/>
      <c r="ALB58" s="283"/>
      <c r="ALC58" s="283"/>
      <c r="ALD58" s="283"/>
      <c r="ALE58" s="283"/>
      <c r="ALF58" s="283"/>
      <c r="ALG58" s="283"/>
      <c r="ALH58" s="283"/>
      <c r="ALI58" s="283"/>
      <c r="ALJ58" s="283"/>
      <c r="ALK58" s="283"/>
      <c r="ALL58" s="283"/>
      <c r="ALM58" s="283"/>
      <c r="ALN58" s="283"/>
      <c r="ALO58" s="283"/>
      <c r="ALP58" s="283"/>
      <c r="ALQ58" s="283"/>
      <c r="ALR58" s="283"/>
      <c r="ALS58" s="283"/>
      <c r="ALT58" s="283"/>
      <c r="ALU58" s="283"/>
      <c r="ALV58" s="283"/>
      <c r="ALW58" s="283"/>
      <c r="ALX58" s="283"/>
      <c r="ALY58" s="283"/>
      <c r="ALZ58" s="283"/>
      <c r="AMA58" s="283"/>
      <c r="AMB58" s="283"/>
      <c r="AMC58" s="283"/>
      <c r="AMD58" s="283"/>
      <c r="AME58" s="283"/>
      <c r="AMF58" s="283"/>
      <c r="AMG58" s="283"/>
      <c r="AMH58" s="283"/>
      <c r="AMI58" s="283"/>
    </row>
    <row r="59" spans="1:1023" ht="32.25" thickBot="1" x14ac:dyDescent="0.55000000000000004">
      <c r="A59" s="110"/>
      <c r="B59" s="110"/>
      <c r="C59" s="110"/>
      <c r="D59" s="110"/>
      <c r="E59" s="110"/>
      <c r="F59" s="110"/>
      <c r="G59" s="110"/>
      <c r="H59" s="110"/>
      <c r="I59" s="111"/>
      <c r="J59" s="304">
        <f>J20+J21+J22+J23+J24+J25++J26+J28+J29+J30+J31+J32+J33++J34+J35+J38+J39+J40+J41+J42+J49+J50+J52+J55+J56+J57+J58+J27+J46+J47</f>
        <v>0</v>
      </c>
    </row>
    <row r="60" spans="1:1023" x14ac:dyDescent="0.5">
      <c r="A60" s="112"/>
      <c r="B60" s="112"/>
      <c r="C60" s="403" t="s">
        <v>204</v>
      </c>
      <c r="D60" s="403"/>
      <c r="E60" s="403"/>
      <c r="F60" s="403"/>
      <c r="G60" s="403"/>
      <c r="H60" s="403"/>
      <c r="I60" s="113"/>
      <c r="J60" s="305">
        <f>F72-J59</f>
        <v>0</v>
      </c>
    </row>
    <row r="61" spans="1:1023" ht="90" x14ac:dyDescent="0.5">
      <c r="A61" s="112"/>
      <c r="B61" s="112"/>
      <c r="C61" s="114" t="s">
        <v>205</v>
      </c>
      <c r="D61" s="115" t="s">
        <v>206</v>
      </c>
      <c r="E61" s="115" t="s">
        <v>207</v>
      </c>
      <c r="F61" s="115" t="s">
        <v>208</v>
      </c>
      <c r="G61" s="115" t="s">
        <v>209</v>
      </c>
      <c r="H61" s="115" t="s">
        <v>210</v>
      </c>
      <c r="I61" s="278" t="s">
        <v>304</v>
      </c>
      <c r="J61" s="279" t="s">
        <v>303</v>
      </c>
    </row>
    <row r="62" spans="1:1023" x14ac:dyDescent="0.5">
      <c r="A62" s="112"/>
      <c r="B62" s="112"/>
      <c r="C62" s="116" t="s">
        <v>211</v>
      </c>
      <c r="D62" s="117" t="s">
        <v>212</v>
      </c>
      <c r="E62" s="117" t="s">
        <v>213</v>
      </c>
      <c r="F62" s="309">
        <f>J21+J22+J30+J32</f>
        <v>0</v>
      </c>
      <c r="G62" s="119">
        <v>16.61</v>
      </c>
      <c r="H62" s="120">
        <f t="shared" ref="H62:H70" si="1">F62*G62</f>
        <v>0</v>
      </c>
      <c r="I62" s="320">
        <v>0</v>
      </c>
      <c r="J62" s="321">
        <f t="shared" ref="J62:J70" si="2">H62*I62</f>
        <v>0</v>
      </c>
    </row>
    <row r="63" spans="1:1023" x14ac:dyDescent="0.5">
      <c r="A63" s="112"/>
      <c r="B63" s="112"/>
      <c r="C63" s="116" t="s">
        <v>152</v>
      </c>
      <c r="D63" s="117" t="s">
        <v>212</v>
      </c>
      <c r="E63" s="117" t="s">
        <v>213</v>
      </c>
      <c r="F63" s="310">
        <f>J24+J29+J38+J39+J40+J41</f>
        <v>0</v>
      </c>
      <c r="G63" s="119">
        <v>8.5</v>
      </c>
      <c r="H63" s="120">
        <f t="shared" si="1"/>
        <v>0</v>
      </c>
      <c r="I63" s="322">
        <f t="shared" ref="I63:I70" si="3">$I$62</f>
        <v>0</v>
      </c>
      <c r="J63" s="321">
        <f t="shared" si="2"/>
        <v>0</v>
      </c>
    </row>
    <row r="64" spans="1:1023" x14ac:dyDescent="0.5">
      <c r="A64" s="112"/>
      <c r="B64" s="112"/>
      <c r="C64" s="116" t="s">
        <v>214</v>
      </c>
      <c r="D64" s="117" t="s">
        <v>212</v>
      </c>
      <c r="E64" s="117" t="s">
        <v>213</v>
      </c>
      <c r="F64" s="311">
        <f>J42+J50+J55</f>
        <v>0</v>
      </c>
      <c r="G64" s="119">
        <v>14</v>
      </c>
      <c r="H64" s="120">
        <f t="shared" si="1"/>
        <v>0</v>
      </c>
      <c r="I64" s="322">
        <f t="shared" si="3"/>
        <v>0</v>
      </c>
      <c r="J64" s="321">
        <f t="shared" si="2"/>
        <v>0</v>
      </c>
    </row>
    <row r="65" spans="1:10" x14ac:dyDescent="0.5">
      <c r="A65" s="112"/>
      <c r="B65" s="112"/>
      <c r="C65" s="116" t="s">
        <v>215</v>
      </c>
      <c r="D65" s="117" t="s">
        <v>212</v>
      </c>
      <c r="E65" s="117" t="s">
        <v>213</v>
      </c>
      <c r="F65" s="312">
        <f>J28+J25+J26+J31+J34+J49+J56+J20</f>
        <v>0</v>
      </c>
      <c r="G65" s="119">
        <v>20.41</v>
      </c>
      <c r="H65" s="120">
        <f t="shared" si="1"/>
        <v>0</v>
      </c>
      <c r="I65" s="322">
        <f t="shared" si="3"/>
        <v>0</v>
      </c>
      <c r="J65" s="321">
        <f t="shared" si="2"/>
        <v>0</v>
      </c>
    </row>
    <row r="66" spans="1:10" x14ac:dyDescent="0.5">
      <c r="A66" s="112"/>
      <c r="B66" s="112"/>
      <c r="C66" s="116" t="s">
        <v>216</v>
      </c>
      <c r="D66" s="117" t="s">
        <v>212</v>
      </c>
      <c r="E66" s="117" t="s">
        <v>213</v>
      </c>
      <c r="F66" s="313">
        <f>J23+J33</f>
        <v>0</v>
      </c>
      <c r="G66" s="119">
        <v>15.92</v>
      </c>
      <c r="H66" s="120">
        <f t="shared" si="1"/>
        <v>0</v>
      </c>
      <c r="I66" s="322">
        <f t="shared" si="3"/>
        <v>0</v>
      </c>
      <c r="J66" s="321">
        <f t="shared" si="2"/>
        <v>0</v>
      </c>
    </row>
    <row r="67" spans="1:10" x14ac:dyDescent="0.5">
      <c r="A67" s="112"/>
      <c r="B67" s="112"/>
      <c r="C67" s="116" t="s">
        <v>217</v>
      </c>
      <c r="D67" s="117" t="s">
        <v>212</v>
      </c>
      <c r="E67" s="117" t="s">
        <v>213</v>
      </c>
      <c r="F67" s="314">
        <f>J57+J35+J27</f>
        <v>0</v>
      </c>
      <c r="G67" s="119">
        <v>11.59</v>
      </c>
      <c r="H67" s="120">
        <f t="shared" si="1"/>
        <v>0</v>
      </c>
      <c r="I67" s="322">
        <f t="shared" si="3"/>
        <v>0</v>
      </c>
      <c r="J67" s="321">
        <f t="shared" si="2"/>
        <v>0</v>
      </c>
    </row>
    <row r="68" spans="1:10" x14ac:dyDescent="0.5">
      <c r="A68" s="112"/>
      <c r="B68" s="112"/>
      <c r="C68" s="116" t="s">
        <v>218</v>
      </c>
      <c r="D68" s="117" t="s">
        <v>212</v>
      </c>
      <c r="E68" s="117" t="s">
        <v>213</v>
      </c>
      <c r="F68" s="315">
        <f>J58+J52+J46+J47+J44+J45+J48</f>
        <v>0</v>
      </c>
      <c r="G68" s="119">
        <v>15</v>
      </c>
      <c r="H68" s="120">
        <f t="shared" si="1"/>
        <v>0</v>
      </c>
      <c r="I68" s="322">
        <f t="shared" si="3"/>
        <v>0</v>
      </c>
      <c r="J68" s="321">
        <f t="shared" si="2"/>
        <v>0</v>
      </c>
    </row>
    <row r="69" spans="1:10" hidden="1" x14ac:dyDescent="0.5">
      <c r="A69" s="112"/>
      <c r="B69" s="112"/>
      <c r="C69" s="116" t="s">
        <v>219</v>
      </c>
      <c r="D69" s="117" t="s">
        <v>212</v>
      </c>
      <c r="E69" s="117" t="s">
        <v>213</v>
      </c>
      <c r="F69" s="118">
        <v>0</v>
      </c>
      <c r="G69" s="119">
        <v>21.56</v>
      </c>
      <c r="H69" s="120">
        <f t="shared" si="1"/>
        <v>0</v>
      </c>
      <c r="I69" s="122">
        <f t="shared" si="3"/>
        <v>0</v>
      </c>
      <c r="J69" s="123">
        <f t="shared" si="2"/>
        <v>0</v>
      </c>
    </row>
    <row r="70" spans="1:10" hidden="1" x14ac:dyDescent="0.5">
      <c r="A70" s="112"/>
      <c r="B70" s="112"/>
      <c r="C70" s="124" t="s">
        <v>220</v>
      </c>
      <c r="D70" s="117" t="s">
        <v>212</v>
      </c>
      <c r="E70" s="117" t="s">
        <v>213</v>
      </c>
      <c r="F70" s="118">
        <v>0</v>
      </c>
      <c r="G70" s="119">
        <v>11</v>
      </c>
      <c r="H70" s="120">
        <f t="shared" si="1"/>
        <v>0</v>
      </c>
      <c r="I70" s="122">
        <f t="shared" si="3"/>
        <v>0</v>
      </c>
      <c r="J70" s="123">
        <f t="shared" si="2"/>
        <v>0</v>
      </c>
    </row>
    <row r="71" spans="1:10" x14ac:dyDescent="0.5">
      <c r="A71" s="112"/>
      <c r="B71" s="112"/>
      <c r="C71" s="124"/>
      <c r="D71" s="117"/>
      <c r="E71" s="117"/>
      <c r="F71" s="118"/>
      <c r="G71" s="125"/>
      <c r="H71" s="120"/>
      <c r="I71" s="126"/>
      <c r="J71" s="297"/>
    </row>
    <row r="72" spans="1:10" ht="32.25" thickBot="1" x14ac:dyDescent="0.55000000000000004">
      <c r="A72" s="112"/>
      <c r="B72" s="112"/>
      <c r="C72" s="127" t="s">
        <v>221</v>
      </c>
      <c r="D72" s="128"/>
      <c r="E72" s="128"/>
      <c r="F72" s="129">
        <f>SUM(F62:F70)</f>
        <v>0</v>
      </c>
      <c r="G72" s="128"/>
      <c r="H72" s="130">
        <f>SUM(H62:H70)</f>
        <v>0</v>
      </c>
      <c r="I72" s="130"/>
      <c r="J72" s="131">
        <f>SUM(J62:J71)</f>
        <v>0</v>
      </c>
    </row>
    <row r="73" spans="1:10" x14ac:dyDescent="0.5">
      <c r="A73" s="112"/>
      <c r="B73" s="112"/>
      <c r="C73" s="132"/>
      <c r="D73" s="132"/>
      <c r="E73" s="132"/>
      <c r="F73" s="133"/>
      <c r="G73" s="134"/>
      <c r="H73" s="135"/>
      <c r="I73" s="136"/>
      <c r="J73" s="306"/>
    </row>
    <row r="74" spans="1:10" x14ac:dyDescent="0.5">
      <c r="A74" s="112"/>
      <c r="B74" s="112"/>
      <c r="C74" s="137"/>
      <c r="D74" s="137"/>
      <c r="E74" s="137"/>
      <c r="F74" s="137"/>
      <c r="G74" s="137"/>
      <c r="H74" s="138"/>
      <c r="I74" s="139"/>
      <c r="J74" s="307"/>
    </row>
    <row r="75" spans="1:10" x14ac:dyDescent="0.5">
      <c r="A75" s="112"/>
      <c r="B75" s="112"/>
      <c r="C75" s="112"/>
      <c r="D75" s="112"/>
      <c r="E75" s="112"/>
      <c r="F75" s="140"/>
      <c r="G75" s="112"/>
      <c r="H75" s="112"/>
      <c r="I75" s="139"/>
      <c r="J75" s="307"/>
    </row>
  </sheetData>
  <sheetProtection password="DD3E" sheet="1" objects="1" scenarios="1"/>
  <mergeCells count="74">
    <mergeCell ref="A1:J1"/>
    <mergeCell ref="A2:J2"/>
    <mergeCell ref="A3:B3"/>
    <mergeCell ref="D3:G3"/>
    <mergeCell ref="I3:J3"/>
    <mergeCell ref="A4:B4"/>
    <mergeCell ref="E4:G4"/>
    <mergeCell ref="A5:B5"/>
    <mergeCell ref="D5:J5"/>
    <mergeCell ref="A6:B6"/>
    <mergeCell ref="D6:J14"/>
    <mergeCell ref="A7:B7"/>
    <mergeCell ref="A8:B8"/>
    <mergeCell ref="A9:B9"/>
    <mergeCell ref="A10:B10"/>
    <mergeCell ref="A11:B11"/>
    <mergeCell ref="A12:B12"/>
    <mergeCell ref="A13:B13"/>
    <mergeCell ref="A14:B14"/>
    <mergeCell ref="A15:J15"/>
    <mergeCell ref="A16:A18"/>
    <mergeCell ref="B16:B18"/>
    <mergeCell ref="C16:C18"/>
    <mergeCell ref="D16:D18"/>
    <mergeCell ref="E16:E18"/>
    <mergeCell ref="F16:J16"/>
    <mergeCell ref="F17:F18"/>
    <mergeCell ref="G17:G18"/>
    <mergeCell ref="H17:H18"/>
    <mergeCell ref="I17:I18"/>
    <mergeCell ref="J17:J18"/>
    <mergeCell ref="A19:C19"/>
    <mergeCell ref="A20:A21"/>
    <mergeCell ref="B20:B21"/>
    <mergeCell ref="C20:C21"/>
    <mergeCell ref="G20:G21"/>
    <mergeCell ref="I20:I21"/>
    <mergeCell ref="A26:A27"/>
    <mergeCell ref="B26:B27"/>
    <mergeCell ref="C26:C27"/>
    <mergeCell ref="D26:D27"/>
    <mergeCell ref="E26:E27"/>
    <mergeCell ref="F26:F27"/>
    <mergeCell ref="G26:G27"/>
    <mergeCell ref="I26:I27"/>
    <mergeCell ref="F31:F32"/>
    <mergeCell ref="G31:G32"/>
    <mergeCell ref="I31:I32"/>
    <mergeCell ref="A34:A35"/>
    <mergeCell ref="B34:B35"/>
    <mergeCell ref="C34:C35"/>
    <mergeCell ref="D34:D35"/>
    <mergeCell ref="E34:E35"/>
    <mergeCell ref="F34:F35"/>
    <mergeCell ref="G34:G35"/>
    <mergeCell ref="I34:I35"/>
    <mergeCell ref="A31:A32"/>
    <mergeCell ref="B31:B32"/>
    <mergeCell ref="C31:C32"/>
    <mergeCell ref="D31:D32"/>
    <mergeCell ref="E31:E32"/>
    <mergeCell ref="C60:H60"/>
    <mergeCell ref="A36:J36"/>
    <mergeCell ref="A37:J37"/>
    <mergeCell ref="A53:J53"/>
    <mergeCell ref="A54:J54"/>
    <mergeCell ref="A55:A57"/>
    <mergeCell ref="B55:B57"/>
    <mergeCell ref="C55:C57"/>
    <mergeCell ref="D55:D57"/>
    <mergeCell ref="E55:E57"/>
    <mergeCell ref="F55:F57"/>
    <mergeCell ref="G55:G57"/>
    <mergeCell ref="I55:I57"/>
  </mergeCells>
  <phoneticPr fontId="28" type="noConversion"/>
  <pageMargins left="0.51180555555555496" right="0.51180555555555496" top="0.78749999999999998" bottom="0.78749999999999998" header="0.51180555555555496" footer="0.51180555555555496"/>
  <pageSetup paperSize="9" scale="19"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01_LEVANTAMENTO DE CAMPO</vt:lpstr>
      <vt:lpstr>02_CALCULOS DOS DADOS DE CAMPO</vt:lpstr>
      <vt:lpstr>03_RESUMO DOS CALCULOS</vt:lpstr>
      <vt:lpstr>04_MODELO MANUT OU MELHORIAS</vt:lpstr>
    </vt:vector>
  </TitlesOfParts>
  <Company>SEAB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Cesar Wosniacki</dc:creator>
  <dc:description/>
  <cp:lastModifiedBy>Marcio da Silva</cp:lastModifiedBy>
  <cp:revision>28</cp:revision>
  <cp:lastPrinted>2021-03-19T09:56:51Z</cp:lastPrinted>
  <dcterms:created xsi:type="dcterms:W3CDTF">2021-03-15T17:42:51Z</dcterms:created>
  <dcterms:modified xsi:type="dcterms:W3CDTF">2021-08-02T20:58:02Z</dcterms:modified>
  <dc:language>pt-BR</dc:language>
</cp:coreProperties>
</file>