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500" activeTab="0"/>
  </bookViews>
  <sheets>
    <sheet name="Bovinos" sheetId="1" r:id="rId1"/>
    <sheet name="Leite_-_Produção" sheetId="2" r:id="rId2"/>
    <sheet name="GTA" sheetId="3" r:id="rId3"/>
    <sheet name="Observaçõ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B8" authorId="0">
      <text>
        <r>
          <rPr>
            <b/>
            <sz val="8"/>
            <color indexed="8"/>
            <rFont val="Arial2"/>
            <family val="0"/>
          </rPr>
          <t>EMBRAPA 92</t>
        </r>
      </text>
    </comment>
    <comment ref="AB9" authorId="0">
      <text>
        <r>
          <rPr>
            <b/>
            <sz val="8"/>
            <color indexed="8"/>
            <rFont val="Arial2"/>
            <family val="0"/>
          </rPr>
          <t>Tempo em sala de ordenha: 6 horas</t>
        </r>
      </text>
    </comment>
  </commentList>
</comments>
</file>

<file path=xl/sharedStrings.xml><?xml version="1.0" encoding="utf-8"?>
<sst xmlns="http://schemas.openxmlformats.org/spreadsheetml/2006/main" count="1770" uniqueCount="238">
  <si>
    <t>Estado do Paraná</t>
  </si>
  <si>
    <t>Intervalos determinados pelo dobro e metade da média paranaense.</t>
  </si>
  <si>
    <t>Secretaria da Agricultura e do Abastecimento</t>
  </si>
  <si>
    <t>Departamento de Economia Rural</t>
  </si>
  <si>
    <t>BS</t>
  </si>
  <si>
    <t>NS</t>
  </si>
  <si>
    <t>AS</t>
  </si>
  <si>
    <t>ABATE</t>
  </si>
  <si>
    <t>TdO</t>
  </si>
  <si>
    <t>leite</t>
  </si>
  <si>
    <t>Safra:</t>
  </si>
  <si>
    <t>20/21</t>
  </si>
  <si>
    <t>SAFRA</t>
  </si>
  <si>
    <t>CODMUN</t>
  </si>
  <si>
    <t>COD_CUL</t>
  </si>
  <si>
    <t>AREA</t>
  </si>
  <si>
    <t>PRODUCAO</t>
  </si>
  <si>
    <t>PESO</t>
  </si>
  <si>
    <t>VALOR</t>
  </si>
  <si>
    <t>0045</t>
  </si>
  <si>
    <t>ALTAMIRA DO PARANA</t>
  </si>
  <si>
    <t>LEITE DE VACA</t>
  </si>
  <si>
    <t>ESTERCOS</t>
  </si>
  <si>
    <t>Esterco Bovino - Confinados</t>
  </si>
  <si>
    <t>kg/dia.animal</t>
  </si>
  <si>
    <t>t/ano.animal</t>
  </si>
  <si>
    <t>PLANTEL</t>
  </si>
  <si>
    <t>Gado leiteiro</t>
  </si>
  <si>
    <t>Gado de corte</t>
  </si>
  <si>
    <t>Pastagens (HA)</t>
  </si>
  <si>
    <t>Leite (mil litros)</t>
  </si>
  <si>
    <t>Taxa de ocupação</t>
  </si>
  <si>
    <t>7010</t>
  </si>
  <si>
    <t xml:space="preserve">BOVINO   (BOI GORDO)  </t>
  </si>
  <si>
    <t>Esterco Bovivo - Leiteiro não-confinado</t>
  </si>
  <si>
    <t>Confinado</t>
  </si>
  <si>
    <t>Não conf.</t>
  </si>
  <si>
    <t>7025</t>
  </si>
  <si>
    <t>VACA   (PARA CORTE)</t>
  </si>
  <si>
    <t>NÚMERO DE ANIMAIS</t>
  </si>
  <si>
    <t>VITELO</t>
  </si>
  <si>
    <t>7015</t>
  </si>
  <si>
    <t>BEZERROS</t>
  </si>
  <si>
    <t>7016</t>
  </si>
  <si>
    <t>BEZERRAS</t>
  </si>
  <si>
    <t>'</t>
  </si>
  <si>
    <t>ABATIDOS</t>
  </si>
  <si>
    <t>PESO DE ABATE</t>
  </si>
  <si>
    <t>PESO MÉDIO (sem vitelo)</t>
  </si>
  <si>
    <t>GTA</t>
  </si>
  <si>
    <t>COMERCIALIZADOS VIVOS</t>
  </si>
  <si>
    <t>*Touros com registro</t>
  </si>
  <si>
    <t>7017</t>
  </si>
  <si>
    <t>GARROTES</t>
  </si>
  <si>
    <t>Comum</t>
  </si>
  <si>
    <t>Precoce</t>
  </si>
  <si>
    <t>Vitelo</t>
  </si>
  <si>
    <t>Bezerro(a)</t>
  </si>
  <si>
    <t>Novilho(a)</t>
  </si>
  <si>
    <t>Touros/ Vacas</t>
  </si>
  <si>
    <t>7018</t>
  </si>
  <si>
    <t>NOVILHAS</t>
  </si>
  <si>
    <t xml:space="preserve"> PC</t>
  </si>
  <si>
    <t>PO corte</t>
  </si>
  <si>
    <t>PO leite</t>
  </si>
  <si>
    <t>7024</t>
  </si>
  <si>
    <t>VACA   (PARA CRIA)</t>
  </si>
  <si>
    <t>MACHOS</t>
  </si>
  <si>
    <t>TOURO PC   (COM REGISTRO)</t>
  </si>
  <si>
    <t>FÊMEAS</t>
  </si>
  <si>
    <t>TOURO PO   (REPROD. P/GADO DE CORTE)</t>
  </si>
  <si>
    <t>sub-índices</t>
  </si>
  <si>
    <t>TOURO PO   (REPROD. P/GADO DE LEITE)</t>
  </si>
  <si>
    <t>7019</t>
  </si>
  <si>
    <t>TOUROS</t>
  </si>
  <si>
    <t>3500</t>
  </si>
  <si>
    <t>PASTAGENS</t>
  </si>
  <si>
    <t>0170</t>
  </si>
  <si>
    <t>ARARUNA</t>
  </si>
  <si>
    <t>0250</t>
  </si>
  <si>
    <t>BARBOSA FERRAZ</t>
  </si>
  <si>
    <t>0300</t>
  </si>
  <si>
    <t>BOA ESPERANCA</t>
  </si>
  <si>
    <t>0390</t>
  </si>
  <si>
    <t>CAMPINA DA LAGOA</t>
  </si>
  <si>
    <t>0430</t>
  </si>
  <si>
    <t>CAMPO MOURAO</t>
  </si>
  <si>
    <t>Cod. Espécie</t>
  </si>
  <si>
    <t>0655</t>
  </si>
  <si>
    <t>CORUMBATAI DO SUL</t>
  </si>
  <si>
    <t>0750</t>
  </si>
  <si>
    <t>ENGENHEIRO BELTRAO</t>
  </si>
  <si>
    <t>0755</t>
  </si>
  <si>
    <t>FAROL</t>
  </si>
  <si>
    <t>0770</t>
  </si>
  <si>
    <t>FENIX</t>
  </si>
  <si>
    <t>0860</t>
  </si>
  <si>
    <t>GOIOERE</t>
  </si>
  <si>
    <t>1080</t>
  </si>
  <si>
    <t>IRETAMA</t>
  </si>
  <si>
    <t>,</t>
  </si>
  <si>
    <t>1220</t>
  </si>
  <si>
    <t>JANIOPOLIS</t>
  </si>
  <si>
    <t>1295</t>
  </si>
  <si>
    <t>JURANDA</t>
  </si>
  <si>
    <t>1373</t>
  </si>
  <si>
    <t>LUIZIANA</t>
  </si>
  <si>
    <t>1400</t>
  </si>
  <si>
    <t>MAMBORE</t>
  </si>
  <si>
    <t>1610</t>
  </si>
  <si>
    <t>MOREIRA SALES</t>
  </si>
  <si>
    <t>1680</t>
  </si>
  <si>
    <t>NOVA CANTU</t>
  </si>
  <si>
    <t>1880</t>
  </si>
  <si>
    <t>PEABIRU</t>
  </si>
  <si>
    <t>2065</t>
  </si>
  <si>
    <t>QUARTO CENTENARIO</t>
  </si>
  <si>
    <t>2110</t>
  </si>
  <si>
    <t>QUINTA DO SOL</t>
  </si>
  <si>
    <t>2135</t>
  </si>
  <si>
    <t>RANCHO ALEGRE DO OESTE</t>
  </si>
  <si>
    <t>2250</t>
  </si>
  <si>
    <t>RONCADOR</t>
  </si>
  <si>
    <t>TERRA BOA</t>
  </si>
  <si>
    <t xml:space="preserve">COMERCIALIZADOS VIVOS </t>
  </si>
  <si>
    <t xml:space="preserve"> -&gt; índice(s) fora da faixa média</t>
  </si>
  <si>
    <t>2800</t>
  </si>
  <si>
    <t>UBIRATA</t>
  </si>
  <si>
    <t>Rebanho Total</t>
  </si>
  <si>
    <t>Rebanho Leiteiro</t>
  </si>
  <si>
    <t>Leite Confinado</t>
  </si>
  <si>
    <t>Leite Não Confinado</t>
  </si>
  <si>
    <t>Corte Confinado</t>
  </si>
  <si>
    <t>Corte Não Confinado</t>
  </si>
  <si>
    <t>Rebanho Total / Rebanho Leiteiro</t>
  </si>
  <si>
    <t>Vacas / Rebanho Leiteiro</t>
  </si>
  <si>
    <t>Vacas GTA (&gt;24 meses)</t>
  </si>
  <si>
    <t>Vacas Ordenhadas</t>
  </si>
  <si>
    <t>% Raças Rebanho</t>
  </si>
  <si>
    <t>Produção Anual (litros/vaca)</t>
  </si>
  <si>
    <t>Média municipal (L/vaca)</t>
  </si>
  <si>
    <t xml:space="preserve"> Produção municipal (mil litros)</t>
  </si>
  <si>
    <t>Holandesa</t>
  </si>
  <si>
    <t>Jersey</t>
  </si>
  <si>
    <t>Mista</t>
  </si>
  <si>
    <t>Municípios</t>
  </si>
  <si>
    <t>Altamira Do Paraná</t>
  </si>
  <si>
    <t>Araruna</t>
  </si>
  <si>
    <t>Barbosa Ferraz</t>
  </si>
  <si>
    <t>Boa Esperança</t>
  </si>
  <si>
    <t>Campina Da Lagoa</t>
  </si>
  <si>
    <t>Campo Mourão</t>
  </si>
  <si>
    <t>Corumbataí Do Sul</t>
  </si>
  <si>
    <t>Engenheiro Beltrão</t>
  </si>
  <si>
    <t>Farol</t>
  </si>
  <si>
    <t>Fênix</t>
  </si>
  <si>
    <t>Goioerê</t>
  </si>
  <si>
    <t>Iretama</t>
  </si>
  <si>
    <t>Janiópolis</t>
  </si>
  <si>
    <t>Juranda</t>
  </si>
  <si>
    <t>Luiziana</t>
  </si>
  <si>
    <t>Mamboré</t>
  </si>
  <si>
    <t>Moreira Sales</t>
  </si>
  <si>
    <t>Nova Cantu</t>
  </si>
  <si>
    <t>Peabiru</t>
  </si>
  <si>
    <t>Quarto Centenário</t>
  </si>
  <si>
    <t>Quinta Do Sol</t>
  </si>
  <si>
    <t>Rancho Alegre Do Oeste</t>
  </si>
  <si>
    <t>Roncador</t>
  </si>
  <si>
    <t>Terra Boa</t>
  </si>
  <si>
    <t>Ubiratã</t>
  </si>
  <si>
    <t>Total Regional Estimado</t>
  </si>
  <si>
    <t>Média Aproximada Diária</t>
  </si>
  <si>
    <t>Holandesa  (305 dias)</t>
  </si>
  <si>
    <t>Jersey (305 dias)</t>
  </si>
  <si>
    <t>Mista (275 dias)</t>
  </si>
  <si>
    <t xml:space="preserve">Considerar os animais do municípios abatidos no ano (abate interno - GTA's Internas) e animais que saíram do município para abate em outros municípios (saída para abate - GTA's de Saída). </t>
  </si>
  <si>
    <t>Não considerar animais vivos que transitam dentro do próprio município  (transferência de pasto)</t>
  </si>
  <si>
    <t xml:space="preserve">Orientação para uso da GTA, sendo que os códigos representam os campos a serem utilizados. </t>
  </si>
  <si>
    <t>GTAs de Saída - Abatidos/Comercializados</t>
  </si>
  <si>
    <t>Espécie</t>
  </si>
  <si>
    <t>Finalidade</t>
  </si>
  <si>
    <t>Total Machos</t>
  </si>
  <si>
    <t>Total Femeas</t>
  </si>
  <si>
    <t>Total Animais</t>
  </si>
  <si>
    <t>0 - 12 meses</t>
  </si>
  <si>
    <t>12 - 24 meses</t>
  </si>
  <si>
    <t>24 - 36 meses</t>
  </si>
  <si>
    <t>Mais de 36 meses</t>
  </si>
  <si>
    <t>M</t>
  </si>
  <si>
    <t>F</t>
  </si>
  <si>
    <t xml:space="preserve">BOVINA </t>
  </si>
  <si>
    <t xml:space="preserve">Abate </t>
  </si>
  <si>
    <t>7010 boi p/corte</t>
  </si>
  <si>
    <t>7025 vaca p/corte</t>
  </si>
  <si>
    <t>7590 vitelo</t>
  </si>
  <si>
    <t xml:space="preserve">Cria/Engorda </t>
  </si>
  <si>
    <t>7015 bezerros</t>
  </si>
  <si>
    <t xml:space="preserve">7016 bezerras </t>
  </si>
  <si>
    <t xml:space="preserve">7017 novilho </t>
  </si>
  <si>
    <t>7018 novilha</t>
  </si>
  <si>
    <t>7017 novilho</t>
  </si>
  <si>
    <t xml:space="preserve">CRIA/Reproducao </t>
  </si>
  <si>
    <t>7019 touros</t>
  </si>
  <si>
    <t>7024 vaca p/cria</t>
  </si>
  <si>
    <t xml:space="preserve">Leilao </t>
  </si>
  <si>
    <t>Desc. Espécie</t>
  </si>
  <si>
    <t>GTA's</t>
  </si>
  <si>
    <t xml:space="preserve">Cria/Reproducao </t>
  </si>
  <si>
    <t xml:space="preserve">EQUINA </t>
  </si>
  <si>
    <t xml:space="preserve">Trabalho </t>
  </si>
  <si>
    <t xml:space="preserve">MUAR </t>
  </si>
  <si>
    <t xml:space="preserve">SUÍNA </t>
  </si>
  <si>
    <t xml:space="preserve">GALINHA </t>
  </si>
  <si>
    <t xml:space="preserve">PEIXES </t>
  </si>
  <si>
    <t>GTAs Internas - Abatidos/Comercializados</t>
  </si>
  <si>
    <t>7010 boi p/ corte</t>
  </si>
  <si>
    <t>Touros PC e PO (7006, 7007, 7008) - devem possuir o registro genalógico, bem como devem ser descontados do item 7019 (touro comum)</t>
  </si>
  <si>
    <t xml:space="preserve">Vitelo: desconsiderar se não houver na região aimais neste regime específico. Se houver, descontar do código 7010. </t>
  </si>
  <si>
    <t>INSTRUÇÕES:</t>
  </si>
  <si>
    <t>Parte das informações deste novo formulários são iguais as do antigo e deverão ser obtidas preferencialmente via GTA, foram acrescentadas outras informações importantes para</t>
  </si>
  <si>
    <t>melhorar a consistencia da pesquisa.</t>
  </si>
  <si>
    <t>Preencher somente os campos em amarelo.</t>
  </si>
  <si>
    <t>As informações de gado leiteiro e de corte, confinados ou não, deverão perfazer 100% quando somados.</t>
  </si>
  <si>
    <t>Os sub-índices destacam quando há alguma distorção relevante em relação à média do Estado, porém não quer dizer que esteja necessariamente errado o valor lançado.</t>
  </si>
  <si>
    <t>As informações deverão ser devolvidas à Sede exclusivamente por meio eletrônico (e-mail).</t>
  </si>
  <si>
    <t>Os animais abatidos deverão ser subdivididos em comum, precoce e vitelo; porém, posteriormente na Sede os precoces serão agregados aos comuns. A separação serve exclusivamente</t>
  </si>
  <si>
    <t>para calcular a média de peso.</t>
  </si>
  <si>
    <t>Lembrar de descontar os animais com registro do número de touros captados da GTA.</t>
  </si>
  <si>
    <t>Os itens que aparecerem em vermelho indicam que o número está fora da faixa média do Estado, o que não significa que está errado, pois certamente haverá situações</t>
  </si>
  <si>
    <t>particulares que justificam.</t>
  </si>
  <si>
    <t>DEFINIÇÕES:</t>
  </si>
  <si>
    <t>O gado leiteiro engloba também o gado misto, já o gado de corte é apenas o destinado especificamente para esta aptidão.</t>
  </si>
  <si>
    <t>No campo rebanho confinado preencher considerando os animais confinados 100% do tempo.</t>
  </si>
  <si>
    <t>No campo não confinado preencher considerando os animais não confinados e semi-confinados.</t>
  </si>
  <si>
    <t>Para a média de litros por vaca dia foi considerado um período de lactação de 305 dias.</t>
  </si>
  <si>
    <t>Bovinocultura 2021 - Levantamento de rebanhos, abates e comercialização no Núcleo Regional de Campo Mourão</t>
  </si>
  <si>
    <t>Bovinocultura 2021 - Levantamento de rebanhos e produção leiteira no Núcleo Regional de Campo Mourão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</si>
</sst>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#,##0.00\ ;&quot; (&quot;#,##0.00\);\-#\ ;@\ "/>
    <numFmt numFmtId="172" formatCode="dd\-mmm\-yy"/>
    <numFmt numFmtId="173" formatCode="#,##0.0\ ;\(#,##0.0\);\-#\ ;@\ "/>
    <numFmt numFmtId="174" formatCode="0\ ;&quot; (&quot;0\);\-#\ ;@\ "/>
    <numFmt numFmtId="175" formatCode="#,##0.00\ ;\-#,##0.00\ ;\-00\ ;@\ "/>
    <numFmt numFmtId="176" formatCode="#,##0.000\ ;\(#,##0.000\);\-#\ ;@\ "/>
    <numFmt numFmtId="177" formatCode="#,##0.00000\ ;\(#,##0.00000\);\-#\ ;@\ "/>
    <numFmt numFmtId="178" formatCode="0.0%"/>
    <numFmt numFmtId="179" formatCode="#,##0.0"/>
    <numFmt numFmtId="180" formatCode="0.0"/>
    <numFmt numFmtId="181" formatCode="#,##0;[Red]#,##0"/>
    <numFmt numFmtId="182" formatCode="0\ ;\-0\ ;\-00\ ;@\ "/>
  </numFmts>
  <fonts count="84">
    <font>
      <sz val="8"/>
      <color indexed="8"/>
      <name val="Arial2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b/>
      <sz val="8"/>
      <color indexed="10"/>
      <name val="Arial2"/>
      <family val="0"/>
    </font>
    <font>
      <b/>
      <sz val="8"/>
      <color indexed="10"/>
      <name val="Arial1"/>
      <family val="0"/>
    </font>
    <font>
      <b/>
      <sz val="8"/>
      <color indexed="57"/>
      <name val="Arial1"/>
      <family val="0"/>
    </font>
    <font>
      <b/>
      <sz val="8"/>
      <color indexed="57"/>
      <name val="Arial2"/>
      <family val="0"/>
    </font>
    <font>
      <sz val="8"/>
      <color indexed="8"/>
      <name val="Arial1"/>
      <family val="0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1"/>
      <family val="2"/>
    </font>
    <font>
      <sz val="11"/>
      <color indexed="62"/>
      <name val="Calibri1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i/>
      <u val="single"/>
      <sz val="8"/>
      <color indexed="8"/>
      <name val="Arial1"/>
      <family val="0"/>
    </font>
    <font>
      <b/>
      <i/>
      <u val="single"/>
      <sz val="8"/>
      <color indexed="8"/>
      <name val="Arial2"/>
      <family val="0"/>
    </font>
    <font>
      <u val="single"/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8"/>
      <color indexed="63"/>
      <name val="Calibri Light"/>
      <family val="2"/>
    </font>
    <font>
      <b/>
      <i/>
      <sz val="16"/>
      <color indexed="8"/>
      <name val="Arial2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1"/>
      <family val="0"/>
    </font>
    <font>
      <sz val="16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16"/>
      <color indexed="8"/>
      <name val="Arial"/>
      <family val="2"/>
    </font>
    <font>
      <b/>
      <sz val="8"/>
      <color indexed="8"/>
      <name val="Arial2"/>
      <family val="0"/>
    </font>
    <font>
      <sz val="9"/>
      <color indexed="8"/>
      <name val="Arial2"/>
      <family val="0"/>
    </font>
    <font>
      <b/>
      <sz val="12"/>
      <color indexed="8"/>
      <name val="Arial2"/>
      <family val="0"/>
    </font>
    <font>
      <sz val="12"/>
      <color indexed="8"/>
      <name val="Arial2"/>
      <family val="0"/>
    </font>
    <font>
      <b/>
      <sz val="9"/>
      <color indexed="9"/>
      <name val="Arial2"/>
      <family val="0"/>
    </font>
    <font>
      <b/>
      <sz val="8"/>
      <color indexed="9"/>
      <name val="Arial2"/>
      <family val="0"/>
    </font>
    <font>
      <b/>
      <sz val="10"/>
      <color indexed="9"/>
      <name val="Arial2"/>
      <family val="0"/>
    </font>
    <font>
      <b/>
      <sz val="10"/>
      <color indexed="8"/>
      <name val="Arial2"/>
      <family val="0"/>
    </font>
    <font>
      <sz val="8"/>
      <color indexed="8"/>
      <name val="Arial3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3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0"/>
      <color indexed="18"/>
      <name val="Tahoma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ahoma"/>
      <family val="2"/>
    </font>
    <font>
      <sz val="7"/>
      <color rgb="FF000000"/>
      <name val="Tahoma"/>
      <family val="2"/>
    </font>
    <font>
      <b/>
      <sz val="8"/>
      <color rgb="FF000000"/>
      <name val="Arial1"/>
      <family val="0"/>
    </font>
    <font>
      <b/>
      <sz val="10"/>
      <color rgb="FF000080"/>
      <name val="Tahoma"/>
      <family val="2"/>
    </font>
    <font>
      <b/>
      <sz val="8"/>
      <name val="Arial2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31"/>
      </left>
      <right style="hair">
        <color indexed="31"/>
      </right>
      <top>
        <color indexed="63"/>
      </top>
      <bottom style="hair">
        <color indexed="3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hair">
        <color indexed="41"/>
      </left>
      <right style="hair">
        <color indexed="41"/>
      </right>
      <top>
        <color indexed="63"/>
      </top>
      <bottom style="hair">
        <color indexed="41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9"/>
      </left>
      <right>
        <color indexed="63"/>
      </right>
      <top style="thin">
        <color indexed="9"/>
      </top>
      <bottom style="hair">
        <color indexed="9"/>
      </bottom>
    </border>
    <border>
      <left style="hair">
        <color indexed="31"/>
      </left>
      <right style="hair">
        <color indexed="23"/>
      </right>
      <top style="hair">
        <color indexed="31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indexed="41"/>
      </left>
      <right style="hair">
        <color indexed="41"/>
      </right>
      <top style="hair">
        <color indexed="41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31"/>
      </left>
      <right style="thin">
        <color indexed="23"/>
      </right>
      <top style="hair">
        <color indexed="31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2" fillId="3" borderId="0" applyNumberFormat="0" applyBorder="0" applyProtection="0">
      <alignment/>
    </xf>
    <xf numFmtId="0" fontId="61" fillId="4" borderId="0" applyNumberFormat="0" applyBorder="0" applyAlignment="0" applyProtection="0"/>
    <xf numFmtId="0" fontId="2" fillId="5" borderId="0" applyNumberFormat="0" applyBorder="0" applyProtection="0">
      <alignment/>
    </xf>
    <xf numFmtId="0" fontId="61" fillId="6" borderId="0" applyNumberFormat="0" applyBorder="0" applyAlignment="0" applyProtection="0"/>
    <xf numFmtId="0" fontId="2" fillId="7" borderId="0" applyNumberFormat="0" applyBorder="0" applyProtection="0">
      <alignment/>
    </xf>
    <xf numFmtId="0" fontId="61" fillId="8" borderId="0" applyNumberFormat="0" applyBorder="0" applyAlignment="0" applyProtection="0"/>
    <xf numFmtId="0" fontId="2" fillId="9" borderId="0" applyNumberFormat="0" applyBorder="0" applyProtection="0">
      <alignment/>
    </xf>
    <xf numFmtId="0" fontId="61" fillId="10" borderId="0" applyNumberFormat="0" applyBorder="0" applyAlignment="0" applyProtection="0"/>
    <xf numFmtId="0" fontId="2" fillId="11" borderId="0" applyNumberFormat="0" applyBorder="0" applyProtection="0">
      <alignment/>
    </xf>
    <xf numFmtId="0" fontId="61" fillId="12" borderId="0" applyNumberFormat="0" applyBorder="0" applyAlignment="0" applyProtection="0"/>
    <xf numFmtId="0" fontId="2" fillId="7" borderId="0" applyNumberFormat="0" applyBorder="0" applyProtection="0">
      <alignment/>
    </xf>
    <xf numFmtId="0" fontId="61" fillId="13" borderId="0" applyNumberFormat="0" applyBorder="0" applyAlignment="0" applyProtection="0"/>
    <xf numFmtId="0" fontId="2" fillId="11" borderId="0" applyNumberFormat="0" applyBorder="0" applyProtection="0">
      <alignment/>
    </xf>
    <xf numFmtId="0" fontId="61" fillId="14" borderId="0" applyNumberFormat="0" applyBorder="0" applyAlignment="0" applyProtection="0"/>
    <xf numFmtId="0" fontId="2" fillId="5" borderId="0" applyNumberFormat="0" applyBorder="0" applyProtection="0">
      <alignment/>
    </xf>
    <xf numFmtId="0" fontId="61" fillId="15" borderId="0" applyNumberFormat="0" applyBorder="0" applyAlignment="0" applyProtection="0"/>
    <xf numFmtId="0" fontId="2" fillId="16" borderId="0" applyNumberFormat="0" applyBorder="0" applyProtection="0">
      <alignment/>
    </xf>
    <xf numFmtId="0" fontId="61" fillId="17" borderId="0" applyNumberFormat="0" applyBorder="0" applyAlignment="0" applyProtection="0"/>
    <xf numFmtId="0" fontId="2" fillId="18" borderId="0" applyNumberFormat="0" applyBorder="0" applyProtection="0">
      <alignment/>
    </xf>
    <xf numFmtId="0" fontId="61" fillId="19" borderId="0" applyNumberFormat="0" applyBorder="0" applyAlignment="0" applyProtection="0"/>
    <xf numFmtId="0" fontId="2" fillId="11" borderId="0" applyNumberFormat="0" applyBorder="0" applyProtection="0">
      <alignment/>
    </xf>
    <xf numFmtId="0" fontId="61" fillId="20" borderId="0" applyNumberFormat="0" applyBorder="0" applyAlignment="0" applyProtection="0"/>
    <xf numFmtId="0" fontId="2" fillId="7" borderId="0" applyNumberFormat="0" applyBorder="0" applyProtection="0">
      <alignment/>
    </xf>
    <xf numFmtId="0" fontId="62" fillId="21" borderId="0" applyNumberFormat="0" applyBorder="0" applyAlignment="0" applyProtection="0"/>
    <xf numFmtId="0" fontId="3" fillId="11" borderId="0" applyNumberFormat="0" applyBorder="0" applyProtection="0">
      <alignment/>
    </xf>
    <xf numFmtId="0" fontId="62" fillId="22" borderId="0" applyNumberFormat="0" applyBorder="0" applyAlignment="0" applyProtection="0"/>
    <xf numFmtId="0" fontId="3" fillId="23" borderId="0" applyNumberFormat="0" applyBorder="0" applyProtection="0">
      <alignment/>
    </xf>
    <xf numFmtId="0" fontId="62" fillId="24" borderId="0" applyNumberFormat="0" applyBorder="0" applyAlignment="0" applyProtection="0"/>
    <xf numFmtId="0" fontId="3" fillId="25" borderId="0" applyNumberFormat="0" applyBorder="0" applyProtection="0">
      <alignment/>
    </xf>
    <xf numFmtId="0" fontId="62" fillId="26" borderId="0" applyNumberFormat="0" applyBorder="0" applyAlignment="0" applyProtection="0"/>
    <xf numFmtId="0" fontId="3" fillId="18" borderId="0" applyNumberFormat="0" applyBorder="0" applyProtection="0">
      <alignment/>
    </xf>
    <xf numFmtId="0" fontId="62" fillId="27" borderId="0" applyNumberFormat="0" applyBorder="0" applyAlignment="0" applyProtection="0"/>
    <xf numFmtId="0" fontId="3" fillId="11" borderId="0" applyNumberFormat="0" applyBorder="0" applyProtection="0">
      <alignment/>
    </xf>
    <xf numFmtId="0" fontId="62" fillId="28" borderId="0" applyNumberFormat="0" applyBorder="0" applyAlignment="0" applyProtection="0"/>
    <xf numFmtId="0" fontId="3" fillId="5" borderId="0" applyNumberFormat="0" applyBorder="0" applyProtection="0">
      <alignment/>
    </xf>
    <xf numFmtId="0" fontId="63" fillId="29" borderId="0" applyNumberFormat="0" applyBorder="0" applyAlignment="0" applyProtection="0"/>
    <xf numFmtId="0" fontId="4" fillId="11" borderId="0" applyNumberFormat="0" applyBorder="0" applyProtection="0">
      <alignment/>
    </xf>
    <xf numFmtId="0" fontId="64" fillId="30" borderId="1" applyNumberFormat="0" applyAlignment="0" applyProtection="0"/>
    <xf numFmtId="0" fontId="11" fillId="31" borderId="2" applyNumberFormat="0" applyProtection="0">
      <alignment/>
    </xf>
    <xf numFmtId="0" fontId="5" fillId="0" borderId="0" applyNumberFormat="0" applyBorder="0" applyProtection="0">
      <alignment horizontal="left"/>
    </xf>
    <xf numFmtId="0" fontId="65" fillId="32" borderId="3" applyNumberFormat="0" applyAlignment="0" applyProtection="0"/>
    <xf numFmtId="0" fontId="12" fillId="33" borderId="4" applyNumberFormat="0" applyProtection="0">
      <alignment/>
    </xf>
    <xf numFmtId="0" fontId="66" fillId="0" borderId="5" applyNumberFormat="0" applyFill="0" applyAlignment="0" applyProtection="0"/>
    <xf numFmtId="0" fontId="13" fillId="0" borderId="6" applyNumberFormat="0" applyProtection="0">
      <alignment/>
    </xf>
    <xf numFmtId="0" fontId="6" fillId="0" borderId="0" applyBorder="0" applyProtection="0">
      <alignment/>
    </xf>
    <xf numFmtId="0" fontId="7" fillId="0" borderId="0" applyNumberFormat="0" applyBorder="0" applyProtection="0">
      <alignment/>
    </xf>
    <xf numFmtId="0" fontId="0" fillId="34" borderId="7" applyProtection="0">
      <alignment/>
    </xf>
    <xf numFmtId="0" fontId="7" fillId="0" borderId="0" applyNumberFormat="0" applyBorder="0" applyAlignment="0" applyProtection="0"/>
    <xf numFmtId="0" fontId="6" fillId="0" borderId="0" applyBorder="0" applyProtection="0">
      <alignment/>
    </xf>
    <xf numFmtId="0" fontId="8" fillId="0" borderId="0" applyNumberFormat="0" applyBorder="0" applyAlignment="0" applyProtection="0"/>
    <xf numFmtId="0" fontId="9" fillId="0" borderId="0" applyBorder="0" applyProtection="0">
      <alignment/>
    </xf>
    <xf numFmtId="0" fontId="0" fillId="35" borderId="0" applyNumberFormat="0" applyBorder="0" applyAlignment="0" applyProtection="0"/>
    <xf numFmtId="0" fontId="0" fillId="35" borderId="0" applyBorder="0" applyProtection="0">
      <alignment/>
    </xf>
    <xf numFmtId="0" fontId="0" fillId="34" borderId="8" applyNumberFormat="0" applyAlignment="0" applyProtection="0"/>
    <xf numFmtId="0" fontId="0" fillId="34" borderId="7" applyProtection="0">
      <alignment/>
    </xf>
    <xf numFmtId="0" fontId="0" fillId="35" borderId="0" applyNumberFormat="0" applyBorder="0" applyAlignment="0" applyProtection="0"/>
    <xf numFmtId="0" fontId="0" fillId="35" borderId="0" applyBorder="0" applyProtection="0">
      <alignment/>
    </xf>
    <xf numFmtId="0" fontId="0" fillId="34" borderId="8" applyNumberFormat="0" applyAlignment="0" applyProtection="0"/>
    <xf numFmtId="0" fontId="0" fillId="34" borderId="7" applyProtection="0">
      <alignment/>
    </xf>
    <xf numFmtId="0" fontId="0" fillId="35" borderId="0" applyNumberFormat="0" applyBorder="0" applyAlignment="0" applyProtection="0"/>
    <xf numFmtId="0" fontId="0" fillId="35" borderId="0" applyBorder="0" applyProtection="0">
      <alignment/>
    </xf>
    <xf numFmtId="0" fontId="0" fillId="34" borderId="8" applyNumberFormat="0" applyAlignment="0" applyProtection="0"/>
    <xf numFmtId="0" fontId="0" fillId="34" borderId="7" applyProtection="0">
      <alignment/>
    </xf>
    <xf numFmtId="0" fontId="0" fillId="35" borderId="0" applyNumberFormat="0" applyBorder="0" applyAlignment="0" applyProtection="0"/>
    <xf numFmtId="0" fontId="0" fillId="34" borderId="8" applyNumberFormat="0" applyAlignment="0" applyProtection="0"/>
    <xf numFmtId="0" fontId="6" fillId="0" borderId="0" applyBorder="0" applyProtection="0">
      <alignment/>
    </xf>
    <xf numFmtId="0" fontId="7" fillId="0" borderId="0" applyNumberFormat="0" applyBorder="0" applyProtection="0">
      <alignment/>
    </xf>
    <xf numFmtId="0" fontId="0" fillId="35" borderId="0" applyNumberFormat="0" applyBorder="0" applyAlignment="0" applyProtection="0"/>
    <xf numFmtId="0" fontId="0" fillId="34" borderId="8" applyNumberFormat="0" applyAlignment="0" applyProtection="0"/>
    <xf numFmtId="0" fontId="0" fillId="35" borderId="0" applyNumberFormat="0" applyBorder="0" applyAlignment="0" applyProtection="0"/>
    <xf numFmtId="0" fontId="0" fillId="34" borderId="8" applyNumberFormat="0" applyAlignment="0" applyProtection="0"/>
    <xf numFmtId="0" fontId="10" fillId="35" borderId="0" applyNumberFormat="0" applyBorder="0" applyAlignment="0" applyProtection="0"/>
    <xf numFmtId="0" fontId="10" fillId="34" borderId="8" applyNumberFormat="0" applyAlignment="0" applyProtection="0"/>
    <xf numFmtId="0" fontId="9" fillId="0" borderId="0" applyBorder="0" applyProtection="0">
      <alignment/>
    </xf>
    <xf numFmtId="0" fontId="8" fillId="0" borderId="0" applyNumberFormat="0" applyBorder="0" applyProtection="0">
      <alignment/>
    </xf>
    <xf numFmtId="0" fontId="0" fillId="34" borderId="7" applyProtection="0">
      <alignment/>
    </xf>
    <xf numFmtId="0" fontId="0" fillId="34" borderId="8" applyNumberFormat="0" applyProtection="0">
      <alignment/>
    </xf>
    <xf numFmtId="0" fontId="0" fillId="35" borderId="0" applyBorder="0" applyProtection="0">
      <alignment/>
    </xf>
    <xf numFmtId="0" fontId="0" fillId="35" borderId="0" applyNumberFormat="0" applyBorder="0" applyProtection="0">
      <alignment/>
    </xf>
    <xf numFmtId="0" fontId="6" fillId="0" borderId="0" applyBorder="0" applyProtection="0">
      <alignment/>
    </xf>
    <xf numFmtId="0" fontId="7" fillId="0" borderId="0" applyNumberFormat="0" applyBorder="0" applyProtection="0">
      <alignment/>
    </xf>
    <xf numFmtId="0" fontId="6" fillId="0" borderId="0" applyBorder="0" applyProtection="0">
      <alignment/>
    </xf>
    <xf numFmtId="0" fontId="8" fillId="0" borderId="0" applyNumberFormat="0" applyBorder="0" applyProtection="0">
      <alignment/>
    </xf>
    <xf numFmtId="0" fontId="9" fillId="0" borderId="0" applyBorder="0" applyProtection="0">
      <alignment/>
    </xf>
    <xf numFmtId="0" fontId="0" fillId="35" borderId="0" applyNumberFormat="0" applyBorder="0" applyProtection="0">
      <alignment/>
    </xf>
    <xf numFmtId="0" fontId="0" fillId="35" borderId="0" applyBorder="0" applyProtection="0">
      <alignment/>
    </xf>
    <xf numFmtId="0" fontId="0" fillId="34" borderId="8" applyNumberFormat="0" applyProtection="0">
      <alignment/>
    </xf>
    <xf numFmtId="0" fontId="62" fillId="36" borderId="0" applyNumberFormat="0" applyBorder="0" applyAlignment="0" applyProtection="0"/>
    <xf numFmtId="0" fontId="3" fillId="37" borderId="0" applyNumberFormat="0" applyBorder="0" applyProtection="0">
      <alignment/>
    </xf>
    <xf numFmtId="0" fontId="62" fillId="38" borderId="0" applyNumberFormat="0" applyBorder="0" applyAlignment="0" applyProtection="0"/>
    <xf numFmtId="0" fontId="3" fillId="23" borderId="0" applyNumberFormat="0" applyBorder="0" applyProtection="0">
      <alignment/>
    </xf>
    <xf numFmtId="0" fontId="62" fillId="39" borderId="0" applyNumberFormat="0" applyBorder="0" applyAlignment="0" applyProtection="0"/>
    <xf numFmtId="0" fontId="3" fillId="25" borderId="0" applyNumberFormat="0" applyBorder="0" applyProtection="0">
      <alignment/>
    </xf>
    <xf numFmtId="0" fontId="62" fillId="40" borderId="0" applyNumberFormat="0" applyBorder="0" applyAlignment="0" applyProtection="0"/>
    <xf numFmtId="0" fontId="3" fillId="41" borderId="0" applyNumberFormat="0" applyBorder="0" applyProtection="0">
      <alignment/>
    </xf>
    <xf numFmtId="0" fontId="62" fillId="42" borderId="0" applyNumberFormat="0" applyBorder="0" applyAlignment="0" applyProtection="0"/>
    <xf numFmtId="0" fontId="3" fillId="43" borderId="0" applyNumberFormat="0" applyBorder="0" applyProtection="0">
      <alignment/>
    </xf>
    <xf numFmtId="0" fontId="62" fillId="44" borderId="0" applyNumberFormat="0" applyBorder="0" applyAlignment="0" applyProtection="0"/>
    <xf numFmtId="0" fontId="3" fillId="35" borderId="0" applyNumberFormat="0" applyBorder="0" applyProtection="0">
      <alignment/>
    </xf>
    <xf numFmtId="0" fontId="67" fillId="45" borderId="1" applyNumberFormat="0" applyAlignment="0" applyProtection="0"/>
    <xf numFmtId="0" fontId="14" fillId="16" borderId="2" applyNumberFormat="0" applyProtection="0">
      <alignment/>
    </xf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68" fillId="46" borderId="0" applyNumberFormat="0" applyBorder="0" applyAlignment="0" applyProtection="0"/>
    <xf numFmtId="0" fontId="16" fillId="47" borderId="0" applyNumberFormat="0" applyBorder="0" applyProtection="0">
      <alignment/>
    </xf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9" fillId="48" borderId="0" applyNumberFormat="0" applyBorder="0" applyAlignment="0" applyProtection="0"/>
    <xf numFmtId="0" fontId="17" fillId="16" borderId="0" applyNumberFormat="0" applyBorder="0" applyProtection="0">
      <alignment/>
    </xf>
    <xf numFmtId="0" fontId="18" fillId="16" borderId="0" applyBorder="0" applyProtection="0">
      <alignment/>
    </xf>
    <xf numFmtId="0" fontId="10" fillId="0" borderId="0">
      <alignment/>
      <protection/>
    </xf>
    <xf numFmtId="0" fontId="5" fillId="0" borderId="0" applyBorder="0" applyProtection="0">
      <alignment/>
    </xf>
    <xf numFmtId="0" fontId="0" fillId="49" borderId="9" applyNumberFormat="0" applyFont="0" applyAlignment="0" applyProtection="0"/>
    <xf numFmtId="0" fontId="0" fillId="7" borderId="10" applyNumberFormat="0" applyProtection="0">
      <alignment/>
    </xf>
    <xf numFmtId="9" fontId="0" fillId="0" borderId="0" applyBorder="0" applyProtection="0">
      <alignment/>
    </xf>
    <xf numFmtId="9" fontId="0" fillId="0" borderId="0" applyBorder="0" applyProtection="0">
      <alignment/>
    </xf>
    <xf numFmtId="0" fontId="19" fillId="0" borderId="0" applyNumberFormat="0" applyBorder="0" applyProtection="0">
      <alignment/>
    </xf>
    <xf numFmtId="170" fontId="19" fillId="0" borderId="0" applyBorder="0" applyProtection="0">
      <alignment/>
    </xf>
    <xf numFmtId="0" fontId="20" fillId="0" borderId="0" applyBorder="0" applyProtection="0">
      <alignment/>
    </xf>
    <xf numFmtId="0" fontId="21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20" fillId="0" borderId="0" applyBorder="0" applyProtection="0">
      <alignment/>
    </xf>
    <xf numFmtId="170" fontId="21" fillId="0" borderId="0" applyBorder="0" applyProtection="0">
      <alignment/>
    </xf>
    <xf numFmtId="0" fontId="16" fillId="47" borderId="0" applyBorder="0" applyProtection="0">
      <alignment/>
    </xf>
    <xf numFmtId="0" fontId="70" fillId="30" borderId="11" applyNumberFormat="0" applyAlignment="0" applyProtection="0"/>
    <xf numFmtId="0" fontId="22" fillId="31" borderId="4" applyNumberFormat="0" applyProtection="0">
      <alignment/>
    </xf>
    <xf numFmtId="41" fontId="1" fillId="0" borderId="0" applyFill="0" applyBorder="0" applyAlignment="0" applyProtection="0"/>
    <xf numFmtId="0" fontId="71" fillId="0" borderId="0" applyNumberFormat="0" applyFill="0" applyBorder="0" applyAlignment="0" applyProtection="0"/>
    <xf numFmtId="0" fontId="23" fillId="0" borderId="0" applyNumberFormat="0" applyBorder="0" applyProtection="0">
      <alignment/>
    </xf>
    <xf numFmtId="0" fontId="72" fillId="0" borderId="0" applyNumberFormat="0" applyFill="0" applyBorder="0" applyAlignment="0" applyProtection="0"/>
    <xf numFmtId="0" fontId="24" fillId="0" borderId="0" applyNumberFormat="0" applyBorder="0" applyProtection="0">
      <alignment/>
    </xf>
    <xf numFmtId="0" fontId="73" fillId="0" borderId="0" applyNumberFormat="0" applyFill="0" applyBorder="0" applyAlignment="0" applyProtection="0"/>
    <xf numFmtId="0" fontId="74" fillId="0" borderId="12" applyNumberFormat="0" applyFill="0" applyAlignment="0" applyProtection="0"/>
    <xf numFmtId="0" fontId="26" fillId="0" borderId="13" applyNumberFormat="0" applyProtection="0">
      <alignment/>
    </xf>
    <xf numFmtId="0" fontId="75" fillId="0" borderId="14" applyNumberFormat="0" applyFill="0" applyAlignment="0" applyProtection="0"/>
    <xf numFmtId="0" fontId="27" fillId="0" borderId="15" applyNumberFormat="0" applyProtection="0">
      <alignment/>
    </xf>
    <xf numFmtId="0" fontId="76" fillId="0" borderId="16" applyNumberFormat="0" applyFill="0" applyAlignment="0" applyProtection="0"/>
    <xf numFmtId="0" fontId="28" fillId="0" borderId="15" applyNumberFormat="0" applyProtection="0">
      <alignment/>
    </xf>
    <xf numFmtId="0" fontId="76" fillId="0" borderId="0" applyNumberFormat="0" applyFill="0" applyBorder="0" applyAlignment="0" applyProtection="0"/>
    <xf numFmtId="0" fontId="28" fillId="0" borderId="0" applyNumberFormat="0" applyBorder="0" applyProtection="0">
      <alignment/>
    </xf>
    <xf numFmtId="0" fontId="29" fillId="0" borderId="0" applyBorder="0" applyProtection="0">
      <alignment/>
    </xf>
    <xf numFmtId="0" fontId="29" fillId="0" borderId="0" applyNumberFormat="0" applyBorder="0" applyProtection="0">
      <alignment/>
    </xf>
    <xf numFmtId="0" fontId="30" fillId="0" borderId="0" applyBorder="0" applyProtection="0">
      <alignment/>
    </xf>
    <xf numFmtId="0" fontId="30" fillId="0" borderId="0" applyBorder="0" applyProtection="0">
      <alignment/>
    </xf>
    <xf numFmtId="0" fontId="31" fillId="0" borderId="0" applyBorder="0" applyProtection="0">
      <alignment horizontal="center"/>
    </xf>
    <xf numFmtId="0" fontId="31" fillId="0" borderId="0" applyBorder="0" applyProtection="0">
      <alignment horizontal="center" textRotation="90"/>
    </xf>
    <xf numFmtId="0" fontId="5" fillId="0" borderId="0" applyNumberFormat="0" applyBorder="0" applyProtection="0">
      <alignment horizontal="center" textRotation="90"/>
    </xf>
    <xf numFmtId="0" fontId="77" fillId="0" borderId="17" applyNumberFormat="0" applyFill="0" applyAlignment="0" applyProtection="0"/>
    <xf numFmtId="0" fontId="25" fillId="0" borderId="18" applyNumberFormat="0" applyProtection="0">
      <alignment/>
    </xf>
    <xf numFmtId="175" fontId="0" fillId="0" borderId="0" applyBorder="0" applyProtection="0">
      <alignment/>
    </xf>
    <xf numFmtId="171" fontId="0" fillId="0" borderId="0" applyBorder="0" applyProtection="0">
      <alignment/>
    </xf>
  </cellStyleXfs>
  <cellXfs count="158"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31" borderId="0" xfId="0" applyFont="1" applyFill="1" applyAlignment="1" applyProtection="1">
      <alignment horizontal="left"/>
      <protection/>
    </xf>
    <xf numFmtId="0" fontId="32" fillId="31" borderId="0" xfId="0" applyFont="1" applyFill="1" applyAlignment="1">
      <alignment/>
    </xf>
    <xf numFmtId="0" fontId="33" fillId="0" borderId="0" xfId="127" applyFont="1" applyBorder="1" applyAlignment="1" applyProtection="1">
      <alignment horizontal="center"/>
      <protection/>
    </xf>
    <xf numFmtId="9" fontId="32" fillId="0" borderId="0" xfId="0" applyNumberFormat="1" applyFont="1" applyAlignment="1">
      <alignment/>
    </xf>
    <xf numFmtId="172" fontId="33" fillId="0" borderId="0" xfId="127" applyNumberFormat="1" applyFont="1" applyBorder="1" applyAlignment="1" applyProtection="1">
      <alignment horizontal="right" wrapText="1"/>
      <protection/>
    </xf>
    <xf numFmtId="0" fontId="33" fillId="0" borderId="19" xfId="127" applyFont="1" applyBorder="1" applyAlignment="1" applyProtection="1">
      <alignment horizontal="left" wrapText="1"/>
      <protection/>
    </xf>
    <xf numFmtId="0" fontId="33" fillId="0" borderId="19" xfId="127" applyFont="1" applyBorder="1" applyAlignment="1" applyProtection="1">
      <alignment horizontal="right" wrapText="1"/>
      <protection/>
    </xf>
    <xf numFmtId="0" fontId="32" fillId="0" borderId="0" xfId="0" applyFont="1" applyAlignment="1">
      <alignment horizontal="right" textRotation="90"/>
    </xf>
    <xf numFmtId="0" fontId="32" fillId="31" borderId="0" xfId="0" applyFont="1" applyFill="1" applyAlignment="1" applyProtection="1">
      <alignment/>
      <protection/>
    </xf>
    <xf numFmtId="9" fontId="32" fillId="0" borderId="0" xfId="130" applyFont="1" applyBorder="1" applyAlignment="1" applyProtection="1">
      <alignment/>
      <protection/>
    </xf>
    <xf numFmtId="173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0" fontId="34" fillId="31" borderId="0" xfId="0" applyFont="1" applyFill="1" applyAlignment="1" applyProtection="1">
      <alignment horizontal="left"/>
      <protection locked="0"/>
    </xf>
    <xf numFmtId="0" fontId="34" fillId="31" borderId="0" xfId="0" applyFont="1" applyFill="1" applyAlignment="1" applyProtection="1">
      <alignment horizontal="left"/>
      <protection/>
    </xf>
    <xf numFmtId="0" fontId="35" fillId="0" borderId="0" xfId="0" applyFont="1" applyAlignment="1">
      <alignment/>
    </xf>
    <xf numFmtId="0" fontId="35" fillId="0" borderId="19" xfId="127" applyFont="1" applyBorder="1" applyAlignment="1" applyProtection="1">
      <alignment horizontal="left" wrapText="1"/>
      <protection/>
    </xf>
    <xf numFmtId="0" fontId="32" fillId="31" borderId="0" xfId="0" applyFont="1" applyFill="1" applyAlignment="1">
      <alignment horizontal="left" vertical="center"/>
    </xf>
    <xf numFmtId="0" fontId="33" fillId="50" borderId="20" xfId="127" applyFont="1" applyFill="1" applyBorder="1" applyAlignment="1" applyProtection="1">
      <alignment horizontal="center"/>
      <protection/>
    </xf>
    <xf numFmtId="0" fontId="36" fillId="51" borderId="0" xfId="0" applyFont="1" applyFill="1" applyAlignment="1">
      <alignment horizontal="left"/>
    </xf>
    <xf numFmtId="0" fontId="32" fillId="9" borderId="0" xfId="0" applyNumberFormat="1" applyFont="1" applyFill="1" applyAlignment="1">
      <alignment/>
    </xf>
    <xf numFmtId="0" fontId="32" fillId="9" borderId="0" xfId="0" applyFont="1" applyFill="1" applyAlignment="1">
      <alignment horizontal="center" vertical="center"/>
    </xf>
    <xf numFmtId="174" fontId="32" fillId="9" borderId="0" xfId="0" applyNumberFormat="1" applyFont="1" applyFill="1" applyAlignment="1">
      <alignment/>
    </xf>
    <xf numFmtId="0" fontId="32" fillId="9" borderId="0" xfId="0" applyFont="1" applyFill="1" applyAlignment="1">
      <alignment/>
    </xf>
    <xf numFmtId="0" fontId="32" fillId="9" borderId="0" xfId="0" applyFont="1" applyFill="1" applyAlignment="1">
      <alignment horizontal="left" vertical="center" wrapText="1"/>
    </xf>
    <xf numFmtId="0" fontId="37" fillId="31" borderId="0" xfId="0" applyFont="1" applyFill="1" applyAlignment="1">
      <alignment horizontal="center" vertical="center"/>
    </xf>
    <xf numFmtId="0" fontId="32" fillId="31" borderId="0" xfId="0" applyFont="1" applyFill="1" applyAlignment="1">
      <alignment horizontal="center"/>
    </xf>
    <xf numFmtId="174" fontId="32" fillId="31" borderId="0" xfId="165" applyNumberFormat="1" applyFont="1" applyFill="1" applyBorder="1" applyAlignment="1" applyProtection="1">
      <alignment/>
      <protection/>
    </xf>
    <xf numFmtId="174" fontId="32" fillId="31" borderId="0" xfId="0" applyNumberFormat="1" applyFont="1" applyFill="1" applyAlignment="1">
      <alignment/>
    </xf>
    <xf numFmtId="2" fontId="32" fillId="31" borderId="0" xfId="0" applyNumberFormat="1" applyFont="1" applyFill="1" applyAlignment="1">
      <alignment/>
    </xf>
    <xf numFmtId="1" fontId="32" fillId="9" borderId="0" xfId="0" applyNumberFormat="1" applyFont="1" applyFill="1" applyAlignment="1">
      <alignment/>
    </xf>
    <xf numFmtId="0" fontId="32" fillId="31" borderId="21" xfId="0" applyFont="1" applyFill="1" applyBorder="1" applyAlignment="1">
      <alignment horizontal="left"/>
    </xf>
    <xf numFmtId="176" fontId="32" fillId="31" borderId="21" xfId="165" applyNumberFormat="1" applyFont="1" applyFill="1" applyBorder="1" applyAlignment="1" applyProtection="1">
      <alignment horizontal="center"/>
      <protection/>
    </xf>
    <xf numFmtId="177" fontId="32" fillId="31" borderId="21" xfId="165" applyNumberFormat="1" applyFont="1" applyFill="1" applyBorder="1" applyAlignment="1" applyProtection="1">
      <alignment horizontal="right"/>
      <protection/>
    </xf>
    <xf numFmtId="0" fontId="32" fillId="31" borderId="22" xfId="0" applyFont="1" applyFill="1" applyBorder="1" applyAlignment="1">
      <alignment/>
    </xf>
    <xf numFmtId="0" fontId="37" fillId="52" borderId="22" xfId="0" applyFont="1" applyFill="1" applyBorder="1" applyAlignment="1">
      <alignment horizontal="center" vertical="center"/>
    </xf>
    <xf numFmtId="0" fontId="38" fillId="31" borderId="0" xfId="126" applyFont="1" applyFill="1">
      <alignment/>
      <protection/>
    </xf>
    <xf numFmtId="0" fontId="37" fillId="31" borderId="22" xfId="0" applyFont="1" applyFill="1" applyBorder="1" applyAlignment="1">
      <alignment/>
    </xf>
    <xf numFmtId="1" fontId="32" fillId="9" borderId="0" xfId="0" applyNumberFormat="1" applyFont="1" applyFill="1" applyAlignment="1">
      <alignment vertical="center"/>
    </xf>
    <xf numFmtId="0" fontId="32" fillId="52" borderId="22" xfId="0" applyFont="1" applyFill="1" applyBorder="1" applyAlignment="1">
      <alignment horizontal="center" vertical="center" wrapText="1"/>
    </xf>
    <xf numFmtId="0" fontId="39" fillId="9" borderId="0" xfId="0" applyFont="1" applyFill="1" applyAlignment="1">
      <alignment horizontal="center" vertical="center"/>
    </xf>
    <xf numFmtId="178" fontId="32" fillId="16" borderId="22" xfId="130" applyNumberFormat="1" applyFont="1" applyFill="1" applyBorder="1" applyAlignment="1" applyProtection="1">
      <alignment horizontal="center"/>
      <protection locked="0"/>
    </xf>
    <xf numFmtId="9" fontId="32" fillId="16" borderId="22" xfId="130" applyFont="1" applyFill="1" applyBorder="1" applyAlignment="1" applyProtection="1">
      <alignment horizontal="center"/>
      <protection locked="0"/>
    </xf>
    <xf numFmtId="0" fontId="32" fillId="31" borderId="22" xfId="0" applyNumberFormat="1" applyFont="1" applyFill="1" applyBorder="1" applyAlignment="1">
      <alignment/>
    </xf>
    <xf numFmtId="3" fontId="32" fillId="16" borderId="22" xfId="0" applyNumberFormat="1" applyFont="1" applyFill="1" applyBorder="1" applyAlignment="1" applyProtection="1">
      <alignment horizontal="center"/>
      <protection locked="0"/>
    </xf>
    <xf numFmtId="3" fontId="37" fillId="0" borderId="23" xfId="165" applyNumberFormat="1" applyFont="1" applyBorder="1" applyAlignment="1" applyProtection="1">
      <alignment horizontal="center"/>
      <protection/>
    </xf>
    <xf numFmtId="3" fontId="10" fillId="31" borderId="24" xfId="126" applyNumberFormat="1" applyFill="1" applyBorder="1" applyAlignment="1" applyProtection="1">
      <alignment horizontal="center"/>
      <protection locked="0"/>
    </xf>
    <xf numFmtId="0" fontId="10" fillId="31" borderId="24" xfId="126" applyFill="1" applyBorder="1">
      <alignment/>
      <protection/>
    </xf>
    <xf numFmtId="0" fontId="38" fillId="31" borderId="25" xfId="126" applyFont="1" applyFill="1" applyBorder="1">
      <alignment/>
      <protection/>
    </xf>
    <xf numFmtId="4" fontId="37" fillId="0" borderId="26" xfId="165" applyNumberFormat="1" applyFont="1" applyBorder="1" applyAlignment="1" applyProtection="1">
      <alignment horizontal="center"/>
      <protection/>
    </xf>
    <xf numFmtId="1" fontId="32" fillId="9" borderId="0" xfId="0" applyNumberFormat="1" applyFont="1" applyFill="1" applyAlignment="1">
      <alignment horizontal="center" vertical="center"/>
    </xf>
    <xf numFmtId="0" fontId="32" fillId="9" borderId="0" xfId="0" applyNumberFormat="1" applyFont="1" applyFill="1" applyAlignment="1">
      <alignment vertical="center"/>
    </xf>
    <xf numFmtId="1" fontId="32" fillId="9" borderId="0" xfId="0" applyNumberFormat="1" applyFont="1" applyFill="1" applyAlignment="1">
      <alignment horizontal="left" vertical="center" wrapText="1"/>
    </xf>
    <xf numFmtId="3" fontId="32" fillId="0" borderId="22" xfId="165" applyNumberFormat="1" applyFont="1" applyBorder="1" applyAlignment="1" applyProtection="1">
      <alignment horizontal="center"/>
      <protection/>
    </xf>
    <xf numFmtId="0" fontId="37" fillId="31" borderId="22" xfId="0" applyFont="1" applyFill="1" applyBorder="1" applyAlignment="1">
      <alignment horizontal="center" vertical="center"/>
    </xf>
    <xf numFmtId="0" fontId="32" fillId="31" borderId="22" xfId="0" applyFont="1" applyFill="1" applyBorder="1" applyAlignment="1">
      <alignment horizontal="center"/>
    </xf>
    <xf numFmtId="9" fontId="32" fillId="31" borderId="22" xfId="130" applyFont="1" applyFill="1" applyBorder="1" applyAlignment="1" applyProtection="1">
      <alignment/>
      <protection/>
    </xf>
    <xf numFmtId="2" fontId="32" fillId="31" borderId="22" xfId="0" applyNumberFormat="1" applyFont="1" applyFill="1" applyBorder="1" applyAlignment="1">
      <alignment/>
    </xf>
    <xf numFmtId="0" fontId="32" fillId="52" borderId="22" xfId="0" applyFont="1" applyFill="1" applyBorder="1" applyAlignment="1">
      <alignment horizontal="center" vertical="center"/>
    </xf>
    <xf numFmtId="3" fontId="32" fillId="16" borderId="22" xfId="0" applyNumberFormat="1" applyFont="1" applyFill="1" applyBorder="1" applyAlignment="1" applyProtection="1">
      <alignment/>
      <protection locked="0"/>
    </xf>
    <xf numFmtId="0" fontId="32" fillId="16" borderId="22" xfId="0" applyFont="1" applyFill="1" applyBorder="1" applyAlignment="1" applyProtection="1">
      <alignment/>
      <protection locked="0"/>
    </xf>
    <xf numFmtId="1" fontId="37" fillId="0" borderId="22" xfId="0" applyNumberFormat="1" applyFont="1" applyBorder="1" applyAlignment="1">
      <alignment horizontal="center"/>
    </xf>
    <xf numFmtId="0" fontId="32" fillId="0" borderId="22" xfId="0" applyFont="1" applyBorder="1" applyAlignment="1">
      <alignment/>
    </xf>
    <xf numFmtId="3" fontId="32" fillId="16" borderId="22" xfId="0" applyNumberFormat="1" applyFont="1" applyFill="1" applyBorder="1" applyAlignment="1">
      <alignment/>
    </xf>
    <xf numFmtId="0" fontId="32" fillId="16" borderId="22" xfId="0" applyFont="1" applyFill="1" applyBorder="1" applyAlignment="1">
      <alignment horizontal="center" wrapText="1"/>
    </xf>
    <xf numFmtId="9" fontId="32" fillId="0" borderId="22" xfId="130" applyFont="1" applyBorder="1" applyAlignment="1" applyProtection="1">
      <alignment/>
      <protection/>
    </xf>
    <xf numFmtId="9" fontId="32" fillId="0" borderId="22" xfId="130" applyFont="1" applyBorder="1" applyAlignment="1" applyProtection="1">
      <alignment horizontal="center"/>
      <protection/>
    </xf>
    <xf numFmtId="0" fontId="32" fillId="31" borderId="0" xfId="0" applyNumberFormat="1" applyFont="1" applyFill="1" applyAlignment="1">
      <alignment/>
    </xf>
    <xf numFmtId="0" fontId="32" fillId="31" borderId="0" xfId="0" applyFont="1" applyFill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" fontId="32" fillId="31" borderId="0" xfId="0" applyNumberFormat="1" applyFont="1" applyFill="1" applyAlignment="1">
      <alignment/>
    </xf>
    <xf numFmtId="1" fontId="32" fillId="31" borderId="0" xfId="0" applyNumberFormat="1" applyFont="1" applyFill="1" applyAlignment="1">
      <alignment vertical="center"/>
    </xf>
    <xf numFmtId="0" fontId="42" fillId="31" borderId="0" xfId="0" applyFont="1" applyFill="1" applyAlignment="1">
      <alignment horizontal="center" vertical="center"/>
    </xf>
    <xf numFmtId="3" fontId="32" fillId="31" borderId="22" xfId="0" applyNumberFormat="1" applyFont="1" applyFill="1" applyBorder="1" applyAlignment="1" applyProtection="1">
      <alignment horizontal="center"/>
      <protection locked="0"/>
    </xf>
    <xf numFmtId="1" fontId="32" fillId="31" borderId="0" xfId="0" applyNumberFormat="1" applyFont="1" applyFill="1" applyAlignment="1">
      <alignment horizontal="center" vertical="center"/>
    </xf>
    <xf numFmtId="0" fontId="32" fillId="31" borderId="0" xfId="0" applyNumberFormat="1" applyFont="1" applyFill="1" applyAlignment="1">
      <alignment vertical="center"/>
    </xf>
    <xf numFmtId="1" fontId="32" fillId="0" borderId="0" xfId="0" applyNumberFormat="1" applyFont="1" applyAlignment="1">
      <alignment horizontal="left" vertical="center" wrapText="1"/>
    </xf>
    <xf numFmtId="9" fontId="32" fillId="16" borderId="22" xfId="130" applyNumberFormat="1" applyFont="1" applyFill="1" applyBorder="1" applyAlignment="1" applyProtection="1">
      <alignment horizontal="center"/>
      <protection locked="0"/>
    </xf>
    <xf numFmtId="0" fontId="32" fillId="16" borderId="22" xfId="0" applyFont="1" applyFill="1" applyBorder="1" applyAlignment="1">
      <alignment/>
    </xf>
    <xf numFmtId="174" fontId="32" fillId="0" borderId="22" xfId="165" applyNumberFormat="1" applyFont="1" applyBorder="1" applyAlignment="1" applyProtection="1">
      <alignment horizontal="center"/>
      <protection/>
    </xf>
    <xf numFmtId="3" fontId="32" fillId="0" borderId="22" xfId="165" applyNumberFormat="1" applyFont="1" applyFill="1" applyBorder="1" applyAlignment="1" applyProtection="1">
      <alignment horizontal="center"/>
      <protection/>
    </xf>
    <xf numFmtId="0" fontId="32" fillId="16" borderId="22" xfId="0" applyFont="1" applyFill="1" applyBorder="1" applyAlignment="1" applyProtection="1">
      <alignment horizontal="center"/>
      <protection locked="0"/>
    </xf>
    <xf numFmtId="0" fontId="44" fillId="31" borderId="0" xfId="0" applyFont="1" applyFill="1" applyAlignment="1">
      <alignment horizontal="left"/>
    </xf>
    <xf numFmtId="0" fontId="0" fillId="31" borderId="0" xfId="0" applyFill="1" applyAlignment="1">
      <alignment horizontal="left"/>
    </xf>
    <xf numFmtId="0" fontId="0" fillId="31" borderId="0" xfId="0" applyFill="1" applyAlignment="1">
      <alignment/>
    </xf>
    <xf numFmtId="9" fontId="0" fillId="31" borderId="0" xfId="130" applyFill="1" applyBorder="1" applyAlignment="1" applyProtection="1">
      <alignment/>
      <protection/>
    </xf>
    <xf numFmtId="0" fontId="43" fillId="31" borderId="0" xfId="0" applyFont="1" applyFill="1" applyAlignment="1">
      <alignment/>
    </xf>
    <xf numFmtId="179" fontId="0" fillId="31" borderId="0" xfId="0" applyNumberFormat="1" applyFill="1" applyAlignment="1">
      <alignment/>
    </xf>
    <xf numFmtId="0" fontId="45" fillId="31" borderId="0" xfId="0" applyFont="1" applyFill="1" applyAlignment="1" applyProtection="1">
      <alignment horizontal="left"/>
      <protection locked="0"/>
    </xf>
    <xf numFmtId="0" fontId="46" fillId="31" borderId="0" xfId="0" applyFont="1" applyFill="1" applyAlignment="1">
      <alignment/>
    </xf>
    <xf numFmtId="0" fontId="45" fillId="31" borderId="0" xfId="0" applyFont="1" applyFill="1" applyAlignment="1">
      <alignment/>
    </xf>
    <xf numFmtId="179" fontId="46" fillId="31" borderId="0" xfId="0" applyNumberFormat="1" applyFont="1" applyFill="1" applyAlignment="1">
      <alignment/>
    </xf>
    <xf numFmtId="0" fontId="43" fillId="31" borderId="0" xfId="0" applyFont="1" applyFill="1" applyAlignment="1">
      <alignment horizontal="left"/>
    </xf>
    <xf numFmtId="0" fontId="43" fillId="31" borderId="0" xfId="0" applyFont="1" applyFill="1" applyAlignment="1">
      <alignment horizontal="center" vertical="center"/>
    </xf>
    <xf numFmtId="0" fontId="48" fillId="53" borderId="27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/>
    </xf>
    <xf numFmtId="3" fontId="0" fillId="54" borderId="22" xfId="165" applyNumberFormat="1" applyFill="1" applyBorder="1" applyAlignment="1" applyProtection="1">
      <alignment horizontal="center" vertical="center"/>
      <protection/>
    </xf>
    <xf numFmtId="3" fontId="0" fillId="54" borderId="22" xfId="0" applyNumberFormat="1" applyFill="1" applyBorder="1" applyAlignment="1">
      <alignment horizontal="center" vertical="center"/>
    </xf>
    <xf numFmtId="181" fontId="0" fillId="35" borderId="22" xfId="0" applyNumberFormat="1" applyFont="1" applyFill="1" applyBorder="1" applyAlignment="1">
      <alignment horizontal="center" vertical="center"/>
    </xf>
    <xf numFmtId="181" fontId="0" fillId="54" borderId="22" xfId="0" applyNumberFormat="1" applyFont="1" applyFill="1" applyBorder="1" applyAlignment="1">
      <alignment horizontal="center" vertical="center"/>
    </xf>
    <xf numFmtId="9" fontId="0" fillId="54" borderId="22" xfId="130" applyFill="1" applyBorder="1" applyAlignment="1" applyProtection="1">
      <alignment horizontal="center" vertical="center"/>
      <protection/>
    </xf>
    <xf numFmtId="3" fontId="0" fillId="55" borderId="22" xfId="130" applyNumberFormat="1" applyFill="1" applyBorder="1" applyAlignment="1" applyProtection="1">
      <alignment horizontal="center"/>
      <protection locked="0"/>
    </xf>
    <xf numFmtId="9" fontId="0" fillId="55" borderId="22" xfId="130" applyFill="1" applyBorder="1" applyAlignment="1" applyProtection="1">
      <alignment horizontal="center"/>
      <protection locked="0"/>
    </xf>
    <xf numFmtId="1" fontId="0" fillId="55" borderId="22" xfId="0" applyNumberFormat="1" applyFill="1" applyBorder="1" applyAlignment="1" applyProtection="1">
      <alignment horizontal="center"/>
      <protection locked="0"/>
    </xf>
    <xf numFmtId="0" fontId="0" fillId="55" borderId="22" xfId="0" applyFill="1" applyBorder="1" applyAlignment="1" applyProtection="1">
      <alignment horizontal="center"/>
      <protection locked="0"/>
    </xf>
    <xf numFmtId="3" fontId="0" fillId="54" borderId="22" xfId="0" applyNumberFormat="1" applyFill="1" applyBorder="1" applyAlignment="1">
      <alignment horizontal="center"/>
    </xf>
    <xf numFmtId="3" fontId="37" fillId="54" borderId="22" xfId="0" applyNumberFormat="1" applyFont="1" applyFill="1" applyBorder="1" applyAlignment="1">
      <alignment horizontal="center"/>
    </xf>
    <xf numFmtId="3" fontId="0" fillId="35" borderId="22" xfId="0" applyNumberFormat="1" applyFill="1" applyBorder="1" applyAlignment="1">
      <alignment horizontal="center" vertical="center"/>
    </xf>
    <xf numFmtId="0" fontId="50" fillId="56" borderId="28" xfId="0" applyFont="1" applyFill="1" applyBorder="1" applyAlignment="1">
      <alignment horizontal="left" vertical="center"/>
    </xf>
    <xf numFmtId="3" fontId="50" fillId="56" borderId="22" xfId="0" applyNumberFormat="1" applyFont="1" applyFill="1" applyBorder="1" applyAlignment="1">
      <alignment horizontal="center" vertical="center"/>
    </xf>
    <xf numFmtId="9" fontId="50" fillId="56" borderId="22" xfId="130" applyFont="1" applyFill="1" applyBorder="1" applyAlignment="1" applyProtection="1">
      <alignment horizontal="center" vertical="center"/>
      <protection/>
    </xf>
    <xf numFmtId="0" fontId="0" fillId="31" borderId="0" xfId="0" applyFill="1" applyAlignment="1">
      <alignment horizontal="center" vertical="center"/>
    </xf>
    <xf numFmtId="3" fontId="40" fillId="56" borderId="29" xfId="0" applyNumberFormat="1" applyFont="1" applyFill="1" applyBorder="1" applyAlignment="1">
      <alignment horizontal="center" vertical="center"/>
    </xf>
    <xf numFmtId="1" fontId="0" fillId="31" borderId="20" xfId="0" applyNumberFormat="1" applyFont="1" applyFill="1" applyBorder="1" applyAlignment="1">
      <alignment horizontal="center" wrapText="1"/>
    </xf>
    <xf numFmtId="179" fontId="0" fillId="31" borderId="20" xfId="0" applyNumberFormat="1" applyFill="1" applyBorder="1" applyAlignment="1">
      <alignment horizontal="center"/>
    </xf>
    <xf numFmtId="0" fontId="78" fillId="0" borderId="0" xfId="126" applyFont="1" applyFill="1" applyAlignment="1" applyProtection="1">
      <alignment/>
      <protection/>
    </xf>
    <xf numFmtId="0" fontId="79" fillId="0" borderId="30" xfId="126" applyFont="1" applyFill="1" applyBorder="1" applyAlignment="1" applyProtection="1">
      <alignment horizontal="center"/>
      <protection/>
    </xf>
    <xf numFmtId="0" fontId="79" fillId="0" borderId="30" xfId="126" applyFont="1" applyFill="1" applyBorder="1" applyAlignment="1" applyProtection="1">
      <alignment horizontal="left"/>
      <protection/>
    </xf>
    <xf numFmtId="0" fontId="78" fillId="0" borderId="30" xfId="126" applyFont="1" applyFill="1" applyBorder="1" applyAlignment="1" applyProtection="1">
      <alignment/>
      <protection/>
    </xf>
    <xf numFmtId="0" fontId="78" fillId="0" borderId="31" xfId="126" applyFont="1" applyFill="1" applyBorder="1" applyAlignment="1" applyProtection="1">
      <alignment/>
      <protection/>
    </xf>
    <xf numFmtId="0" fontId="79" fillId="0" borderId="31" xfId="126" applyFont="1" applyFill="1" applyBorder="1" applyAlignment="1" applyProtection="1">
      <alignment horizontal="center"/>
      <protection/>
    </xf>
    <xf numFmtId="0" fontId="80" fillId="0" borderId="32" xfId="126" applyFont="1" applyFill="1" applyBorder="1" applyAlignment="1" applyProtection="1">
      <alignment horizontal="center"/>
      <protection/>
    </xf>
    <xf numFmtId="0" fontId="79" fillId="0" borderId="33" xfId="126" applyFont="1" applyFill="1" applyBorder="1" applyAlignment="1" applyProtection="1">
      <alignment horizontal="center"/>
      <protection/>
    </xf>
    <xf numFmtId="0" fontId="80" fillId="0" borderId="30" xfId="126" applyFont="1" applyFill="1" applyBorder="1" applyAlignment="1" applyProtection="1">
      <alignment horizontal="center"/>
      <protection/>
    </xf>
    <xf numFmtId="0" fontId="78" fillId="0" borderId="32" xfId="126" applyFont="1" applyFill="1" applyBorder="1" applyAlignment="1" applyProtection="1">
      <alignment/>
      <protection/>
    </xf>
    <xf numFmtId="0" fontId="78" fillId="0" borderId="34" xfId="126" applyFont="1" applyFill="1" applyBorder="1" applyAlignment="1" applyProtection="1">
      <alignment/>
      <protection/>
    </xf>
    <xf numFmtId="0" fontId="80" fillId="0" borderId="34" xfId="126" applyFont="1" applyFill="1" applyBorder="1" applyAlignment="1" applyProtection="1">
      <alignment horizontal="center"/>
      <protection/>
    </xf>
    <xf numFmtId="0" fontId="80" fillId="57" borderId="30" xfId="126" applyFont="1" applyFill="1" applyBorder="1" applyAlignment="1" applyProtection="1">
      <alignment horizontal="center"/>
      <protection/>
    </xf>
    <xf numFmtId="0" fontId="8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2" fillId="0" borderId="0" xfId="0" applyNumberFormat="1" applyFont="1" applyBorder="1" applyAlignment="1">
      <alignment/>
    </xf>
    <xf numFmtId="0" fontId="41" fillId="31" borderId="22" xfId="0" applyNumberFormat="1" applyFont="1" applyFill="1" applyBorder="1" applyAlignment="1">
      <alignment horizontal="center" wrapText="1"/>
    </xf>
    <xf numFmtId="0" fontId="37" fillId="52" borderId="22" xfId="0" applyFont="1" applyFill="1" applyBorder="1" applyAlignment="1">
      <alignment horizontal="center" vertical="center"/>
    </xf>
    <xf numFmtId="0" fontId="32" fillId="52" borderId="22" xfId="0" applyFont="1" applyFill="1" applyBorder="1" applyAlignment="1">
      <alignment horizontal="center" vertical="center"/>
    </xf>
    <xf numFmtId="0" fontId="40" fillId="52" borderId="22" xfId="0" applyFont="1" applyFill="1" applyBorder="1" applyAlignment="1">
      <alignment horizontal="center" vertical="center" textRotation="45"/>
    </xf>
    <xf numFmtId="0" fontId="32" fillId="52" borderId="22" xfId="0" applyFont="1" applyFill="1" applyBorder="1" applyAlignment="1">
      <alignment horizontal="center" vertical="center" wrapText="1"/>
    </xf>
    <xf numFmtId="3" fontId="37" fillId="16" borderId="22" xfId="0" applyNumberFormat="1" applyFont="1" applyFill="1" applyBorder="1" applyAlignment="1" applyProtection="1">
      <alignment horizontal="center" vertical="center"/>
      <protection locked="0"/>
    </xf>
    <xf numFmtId="0" fontId="32" fillId="31" borderId="35" xfId="0" applyFont="1" applyFill="1" applyBorder="1" applyAlignment="1">
      <alignment/>
    </xf>
    <xf numFmtId="0" fontId="37" fillId="52" borderId="22" xfId="0" applyFont="1" applyFill="1" applyBorder="1" applyAlignment="1">
      <alignment horizontal="center"/>
    </xf>
    <xf numFmtId="0" fontId="37" fillId="52" borderId="22" xfId="0" applyFont="1" applyFill="1" applyBorder="1" applyAlignment="1">
      <alignment horizontal="center" vertical="center" wrapText="1"/>
    </xf>
    <xf numFmtId="0" fontId="37" fillId="52" borderId="36" xfId="0" applyFont="1" applyFill="1" applyBorder="1" applyAlignment="1">
      <alignment horizontal="center" vertical="center" wrapText="1"/>
    </xf>
    <xf numFmtId="0" fontId="10" fillId="31" borderId="37" xfId="126" applyFill="1" applyBorder="1">
      <alignment/>
      <protection/>
    </xf>
    <xf numFmtId="0" fontId="10" fillId="31" borderId="38" xfId="126" applyFill="1" applyBorder="1">
      <alignment/>
      <protection/>
    </xf>
    <xf numFmtId="0" fontId="37" fillId="52" borderId="39" xfId="0" applyFont="1" applyFill="1" applyBorder="1" applyAlignment="1">
      <alignment horizontal="center" vertical="center" wrapText="1"/>
    </xf>
    <xf numFmtId="0" fontId="32" fillId="31" borderId="40" xfId="0" applyFont="1" applyFill="1" applyBorder="1" applyAlignment="1">
      <alignment/>
    </xf>
    <xf numFmtId="0" fontId="37" fillId="52" borderId="41" xfId="0" applyFont="1" applyFill="1" applyBorder="1" applyAlignment="1">
      <alignment horizontal="center" vertical="center" wrapText="1"/>
    </xf>
    <xf numFmtId="0" fontId="10" fillId="31" borderId="24" xfId="126" applyFill="1" applyBorder="1">
      <alignment/>
      <protection/>
    </xf>
    <xf numFmtId="180" fontId="47" fillId="53" borderId="22" xfId="0" applyNumberFormat="1" applyFont="1" applyFill="1" applyBorder="1" applyAlignment="1">
      <alignment horizontal="center" vertical="center" wrapText="1"/>
    </xf>
    <xf numFmtId="0" fontId="49" fillId="53" borderId="42" xfId="0" applyFont="1" applyFill="1" applyBorder="1" applyAlignment="1">
      <alignment horizontal="left" vertical="center"/>
    </xf>
    <xf numFmtId="0" fontId="0" fillId="31" borderId="20" xfId="0" applyFont="1" applyFill="1" applyBorder="1" applyAlignment="1">
      <alignment horizontal="center" vertical="center" wrapText="1"/>
    </xf>
    <xf numFmtId="0" fontId="47" fillId="53" borderId="22" xfId="0" applyFont="1" applyFill="1" applyBorder="1" applyAlignment="1">
      <alignment horizontal="center" vertical="center" wrapText="1"/>
    </xf>
    <xf numFmtId="9" fontId="47" fillId="53" borderId="22" xfId="130" applyFont="1" applyFill="1" applyBorder="1" applyAlignment="1" applyProtection="1">
      <alignment horizontal="center" vertical="center" wrapText="1"/>
      <protection/>
    </xf>
    <xf numFmtId="0" fontId="48" fillId="53" borderId="22" xfId="0" applyFont="1" applyFill="1" applyBorder="1" applyAlignment="1">
      <alignment horizontal="center" vertical="center" wrapText="1"/>
    </xf>
    <xf numFmtId="0" fontId="48" fillId="53" borderId="22" xfId="0" applyFont="1" applyFill="1" applyBorder="1" applyAlignment="1">
      <alignment horizontal="center"/>
    </xf>
    <xf numFmtId="0" fontId="47" fillId="35" borderId="22" xfId="0" applyFont="1" applyFill="1" applyBorder="1" applyAlignment="1">
      <alignment horizontal="center" vertical="center" wrapText="1"/>
    </xf>
    <xf numFmtId="0" fontId="82" fillId="58" borderId="30" xfId="126" applyFont="1" applyFill="1" applyBorder="1" applyAlignment="1" applyProtection="1">
      <alignment horizontal="center"/>
      <protection/>
    </xf>
    <xf numFmtId="0" fontId="79" fillId="0" borderId="30" xfId="126" applyFont="1" applyFill="1" applyBorder="1" applyAlignment="1" applyProtection="1">
      <alignment horizontal="center"/>
      <protection/>
    </xf>
  </cellXfs>
  <cellStyles count="153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ategoria da tabela dinâmica" xfId="55"/>
    <cellStyle name="Célula de Verificação" xfId="56"/>
    <cellStyle name="Célula de Verificação 2" xfId="57"/>
    <cellStyle name="Célula Vinculada" xfId="58"/>
    <cellStyle name="Célula Vinculada 2" xfId="59"/>
    <cellStyle name="cf1" xfId="60"/>
    <cellStyle name="cf1 2" xfId="61"/>
    <cellStyle name="cf10" xfId="62"/>
    <cellStyle name="cf10 2" xfId="63"/>
    <cellStyle name="cf11" xfId="64"/>
    <cellStyle name="cf11 2" xfId="65"/>
    <cellStyle name="cf12" xfId="66"/>
    <cellStyle name="cf12 2" xfId="67"/>
    <cellStyle name="cf13" xfId="68"/>
    <cellStyle name="cf13 2" xfId="69"/>
    <cellStyle name="cf14" xfId="70"/>
    <cellStyle name="cf14 2" xfId="71"/>
    <cellStyle name="cf15" xfId="72"/>
    <cellStyle name="cf15 2" xfId="73"/>
    <cellStyle name="cf16" xfId="74"/>
    <cellStyle name="cf16 2" xfId="75"/>
    <cellStyle name="cf17" xfId="76"/>
    <cellStyle name="cf17 2" xfId="77"/>
    <cellStyle name="cf18" xfId="78"/>
    <cellStyle name="cf18 2" xfId="79"/>
    <cellStyle name="cf19" xfId="80"/>
    <cellStyle name="cf2" xfId="81"/>
    <cellStyle name="cf2 2" xfId="82"/>
    <cellStyle name="cf20" xfId="83"/>
    <cellStyle name="cf21" xfId="84"/>
    <cellStyle name="cf22" xfId="85"/>
    <cellStyle name="cf23" xfId="86"/>
    <cellStyle name="cf24" xfId="87"/>
    <cellStyle name="cf25" xfId="88"/>
    <cellStyle name="cf3" xfId="89"/>
    <cellStyle name="cf3 2" xfId="90"/>
    <cellStyle name="cf4" xfId="91"/>
    <cellStyle name="cf4 2" xfId="92"/>
    <cellStyle name="cf5" xfId="93"/>
    <cellStyle name="cf5 2" xfId="94"/>
    <cellStyle name="cf6" xfId="95"/>
    <cellStyle name="cf6 2" xfId="96"/>
    <cellStyle name="cf7" xfId="97"/>
    <cellStyle name="cf7 2" xfId="98"/>
    <cellStyle name="cf8" xfId="99"/>
    <cellStyle name="cf8 2" xfId="100"/>
    <cellStyle name="cf9" xfId="101"/>
    <cellStyle name="cf9 2" xfId="102"/>
    <cellStyle name="Ênfase1" xfId="103"/>
    <cellStyle name="Ênfase1 2" xfId="104"/>
    <cellStyle name="Ênfase2" xfId="105"/>
    <cellStyle name="Ênfase2 2" xfId="106"/>
    <cellStyle name="Ênfase3" xfId="107"/>
    <cellStyle name="Ênfase3 2" xfId="108"/>
    <cellStyle name="Ênfase4" xfId="109"/>
    <cellStyle name="Ênfase4 2" xfId="110"/>
    <cellStyle name="Ênfase5" xfId="111"/>
    <cellStyle name="Ênfase5 2" xfId="112"/>
    <cellStyle name="Ênfase6" xfId="113"/>
    <cellStyle name="Ênfase6 2" xfId="114"/>
    <cellStyle name="Entrada" xfId="115"/>
    <cellStyle name="Entrada 2" xfId="116"/>
    <cellStyle name="Heading 3" xfId="117"/>
    <cellStyle name="Heading1" xfId="118"/>
    <cellStyle name="Incorreto" xfId="119"/>
    <cellStyle name="Incorreto 2" xfId="120"/>
    <cellStyle name="Currency" xfId="121"/>
    <cellStyle name="Currency [0]" xfId="122"/>
    <cellStyle name="Neutra" xfId="123"/>
    <cellStyle name="Neutra 2" xfId="124"/>
    <cellStyle name="Neutro" xfId="125"/>
    <cellStyle name="Normal 2" xfId="126"/>
    <cellStyle name="Normal_Bovinos" xfId="127"/>
    <cellStyle name="Nota" xfId="128"/>
    <cellStyle name="Nota 2" xfId="129"/>
    <cellStyle name="Percent" xfId="130"/>
    <cellStyle name="Porcentagem 2" xfId="131"/>
    <cellStyle name="Result" xfId="132"/>
    <cellStyle name="Result2" xfId="133"/>
    <cellStyle name="Resultado 1" xfId="134"/>
    <cellStyle name="Resultado 1 2" xfId="135"/>
    <cellStyle name="Resultado da tabela dinâmica" xfId="136"/>
    <cellStyle name="Resultado2 1" xfId="137"/>
    <cellStyle name="Resultado2 1 2" xfId="138"/>
    <cellStyle name="Ruim" xfId="139"/>
    <cellStyle name="Saída" xfId="140"/>
    <cellStyle name="Saída 2" xfId="141"/>
    <cellStyle name="Comma [0]" xfId="142"/>
    <cellStyle name="Texto de Aviso" xfId="143"/>
    <cellStyle name="Texto de Aviso 2" xfId="144"/>
    <cellStyle name="Texto Explicativo" xfId="145"/>
    <cellStyle name="Texto Explicativo 2" xfId="146"/>
    <cellStyle name="Título" xfId="147"/>
    <cellStyle name="Título 1" xfId="148"/>
    <cellStyle name="Título 1 2" xfId="149"/>
    <cellStyle name="Título 2" xfId="150"/>
    <cellStyle name="Título 2 2" xfId="151"/>
    <cellStyle name="Título 3" xfId="152"/>
    <cellStyle name="Título 3 2" xfId="153"/>
    <cellStyle name="Título 4" xfId="154"/>
    <cellStyle name="Título 4 2" xfId="155"/>
    <cellStyle name="Título 5" xfId="156"/>
    <cellStyle name="Título 5 2" xfId="157"/>
    <cellStyle name="Título 6" xfId="158"/>
    <cellStyle name="Título 7" xfId="159"/>
    <cellStyle name="Título 8" xfId="160"/>
    <cellStyle name="Título1 1" xfId="161"/>
    <cellStyle name="Título1 1 2" xfId="162"/>
    <cellStyle name="Total" xfId="163"/>
    <cellStyle name="Total 2" xfId="164"/>
    <cellStyle name="Comma" xfId="165"/>
    <cellStyle name="Vírgula 2" xfId="166"/>
  </cellStyles>
  <dxfs count="132"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 val="0"/>
        <sz val="8"/>
        <color indexed="8"/>
      </font>
      <fill>
        <patternFill patternType="solid">
          <fgColor indexed="33"/>
          <bgColor indexed="10"/>
        </patternFill>
      </fill>
    </dxf>
    <dxf>
      <font>
        <b/>
        <i val="0"/>
        <sz val="8"/>
        <color indexed="57"/>
      </font>
      <fill>
        <patternFill patternType="solid">
          <fgColor indexed="26"/>
          <bgColor indexed="9"/>
        </patternFill>
      </fill>
    </dxf>
    <dxf>
      <font>
        <b/>
        <i val="0"/>
        <sz val="8"/>
        <color indexed="10"/>
      </font>
      <fill>
        <patternFill patternType="solid">
          <fgColor indexed="26"/>
          <bgColor indexed="9"/>
        </patternFill>
      </fill>
    </dxf>
    <dxf>
      <font>
        <b/>
        <i val="0"/>
        <sz val="8"/>
        <color indexed="10"/>
      </font>
      <fill>
        <patternFill patternType="solid">
          <fgColor indexed="26"/>
          <bgColor indexed="9"/>
        </patternFill>
      </fill>
    </dxf>
    <dxf>
      <font>
        <b/>
        <i val="0"/>
        <sz val="8"/>
        <color rgb="FFFF0000"/>
      </font>
      <fill>
        <patternFill patternType="solid">
          <fgColor rgb="FFFFFFC0"/>
          <bgColor rgb="FFFFFFFF"/>
        </patternFill>
      </fill>
      <border/>
    </dxf>
    <dxf>
      <font>
        <b/>
        <i val="0"/>
        <sz val="8"/>
        <color rgb="FF339933"/>
      </font>
      <fill>
        <patternFill patternType="solid">
          <fgColor rgb="FFFFFFC0"/>
          <bgColor rgb="FFFFFFFF"/>
        </patternFill>
      </fill>
      <border/>
    </dxf>
    <dxf>
      <font>
        <b val="0"/>
        <sz val="8"/>
        <color rgb="FF000000"/>
      </font>
      <fill>
        <patternFill patternType="solid">
          <fgColor rgb="FFE40072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E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EAAAA"/>
      <rgbColor rgb="00996666"/>
      <rgbColor rgb="00FFFFC0"/>
      <rgbColor rgb="00E7E6E6"/>
      <rgbColor rgb="00660066"/>
      <rgbColor rgb="00FF8080"/>
      <rgbColor rgb="000066CC"/>
      <rgbColor rgb="00CCCCCC"/>
      <rgbColor rgb="00000080"/>
      <rgbColor rgb="00E40072"/>
      <rgbColor rgb="00FFEFB4"/>
      <rgbColor rgb="0000FFFF"/>
      <rgbColor rgb="00800080"/>
      <rgbColor rgb="00800000"/>
      <rgbColor rgb="00008080"/>
      <rgbColor rgb="000000FF"/>
      <rgbColor rgb="00A0E0E0"/>
      <rgbColor rgb="00DDDDDD"/>
      <rgbColor rgb="00E3E3E3"/>
      <rgbColor rgb="00FFFF99"/>
      <rgbColor rgb="00A6CAF0"/>
      <rgbColor rgb="00CC9CCC"/>
      <rgbColor rgb="00CC99FF"/>
      <rgbColor rgb="00FFE389"/>
      <rgbColor rgb="002F75B5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33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438150</xdr:colOff>
      <xdr:row>53</xdr:row>
      <xdr:rowOff>276225</xdr:rowOff>
    </xdr:to>
    <xdr:sp>
      <xdr:nvSpPr>
        <xdr:cNvPr id="1" name="_x005F_x0000_t202" hidden="1"/>
        <xdr:cNvSpPr>
          <a:spLocks/>
        </xdr:cNvSpPr>
      </xdr:nvSpPr>
      <xdr:spPr>
        <a:xfrm>
          <a:off x="0" y="0"/>
          <a:ext cx="28394025" cy="102108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2"/>
              <a:ea typeface="Arial2"/>
              <a:cs typeface="Arial2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438150</xdr:colOff>
      <xdr:row>53</xdr:row>
      <xdr:rowOff>276225</xdr:rowOff>
    </xdr:to>
    <xdr:sp>
      <xdr:nvSpPr>
        <xdr:cNvPr id="2" name="_x005F_x0000_t202" hidden="1"/>
        <xdr:cNvSpPr>
          <a:spLocks/>
        </xdr:cNvSpPr>
      </xdr:nvSpPr>
      <xdr:spPr>
        <a:xfrm>
          <a:off x="0" y="0"/>
          <a:ext cx="28394025" cy="102108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2"/>
              <a:ea typeface="Arial2"/>
              <a:cs typeface="Arial2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81"/>
  <sheetViews>
    <sheetView showGridLines="0" tabSelected="1" zoomScalePageLayoutView="0" workbookViewId="0" topLeftCell="A1">
      <selection activeCell="A6" sqref="A6"/>
    </sheetView>
  </sheetViews>
  <sheetFormatPr defaultColWidth="7.328125" defaultRowHeight="34.5"/>
  <cols>
    <col min="1" max="1" width="16.80859375" style="1" customWidth="1"/>
    <col min="2" max="2" width="8.328125" style="1" customWidth="1"/>
    <col min="3" max="6" width="10.66796875" style="1" customWidth="1"/>
    <col min="7" max="8" width="8.328125" style="1" customWidth="1"/>
    <col min="9" max="9" width="6.80859375" style="1" customWidth="1"/>
    <col min="10" max="10" width="15.80859375" style="1" customWidth="1"/>
    <col min="11" max="11" width="9.99609375" style="1" bestFit="1" customWidth="1"/>
    <col min="12" max="12" width="9.328125" style="1" bestFit="1" customWidth="1"/>
    <col min="13" max="13" width="13.328125" style="1" bestFit="1" customWidth="1"/>
    <col min="14" max="14" width="7.328125" style="1" customWidth="1"/>
    <col min="15" max="16" width="8.328125" style="1" customWidth="1"/>
    <col min="17" max="17" width="10.80859375" style="1" customWidth="1"/>
    <col min="18" max="18" width="11.66796875" style="1" hidden="1" customWidth="1"/>
    <col min="19" max="19" width="10.66796875" style="1" hidden="1" customWidth="1"/>
    <col min="20" max="20" width="11.328125" style="1" hidden="1" customWidth="1"/>
    <col min="21" max="21" width="7.13671875" style="1" hidden="1" customWidth="1"/>
    <col min="22" max="22" width="13.66796875" style="1" hidden="1" customWidth="1"/>
    <col min="23" max="25" width="0" style="1" hidden="1" customWidth="1"/>
    <col min="26" max="32" width="10.80859375" style="1" hidden="1" customWidth="1"/>
    <col min="33" max="33" width="10.80859375" style="1" customWidth="1"/>
    <col min="34" max="242" width="6.80859375" style="1" customWidth="1"/>
  </cols>
  <sheetData>
    <row r="1" spans="1:27" ht="12.75" customHeight="1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4"/>
      <c r="AA1" s="5" t="s">
        <v>1</v>
      </c>
    </row>
    <row r="2" spans="1:25" ht="12.75" customHeight="1">
      <c r="A2" s="2" t="s">
        <v>2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6"/>
      <c r="T2" s="7"/>
      <c r="U2" s="8"/>
      <c r="V2" s="8"/>
      <c r="W2" s="8"/>
      <c r="X2" s="8"/>
      <c r="Y2" s="8"/>
    </row>
    <row r="3" spans="1:32" ht="12.75" customHeight="1">
      <c r="A3" s="2" t="s">
        <v>3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AA3" s="9" t="s">
        <v>4</v>
      </c>
      <c r="AB3" s="9" t="s">
        <v>5</v>
      </c>
      <c r="AC3" s="9" t="s">
        <v>6</v>
      </c>
      <c r="AD3" s="9" t="s">
        <v>7</v>
      </c>
      <c r="AE3" s="9" t="s">
        <v>8</v>
      </c>
      <c r="AF3" s="9" t="s">
        <v>9</v>
      </c>
    </row>
    <row r="4" spans="1:32" ht="6" customHeight="1">
      <c r="A4" s="10"/>
      <c r="B4" s="10"/>
      <c r="C4" s="10"/>
      <c r="D4" s="10"/>
      <c r="E4" s="10"/>
      <c r="F4" s="10"/>
      <c r="G4" s="10"/>
      <c r="H4" s="3"/>
      <c r="I4" s="3"/>
      <c r="J4" s="3"/>
      <c r="K4" s="3"/>
      <c r="L4" s="3"/>
      <c r="M4" s="3"/>
      <c r="N4" s="3"/>
      <c r="O4" s="3"/>
      <c r="P4" s="3"/>
      <c r="AA4" s="11">
        <v>0.0545714438610387</v>
      </c>
      <c r="AB4" s="11">
        <v>0.0698029424079164</v>
      </c>
      <c r="AC4" s="11">
        <v>0.017939864633769</v>
      </c>
      <c r="AD4" s="11">
        <v>0.11236766593132501</v>
      </c>
      <c r="AE4" s="12">
        <v>3.55569641207276</v>
      </c>
      <c r="AF4" s="13">
        <v>15.8678902827486</v>
      </c>
    </row>
    <row r="5" spans="1:32" ht="20.25" customHeight="1">
      <c r="A5" s="14" t="s">
        <v>236</v>
      </c>
      <c r="B5" s="15"/>
      <c r="C5" s="15"/>
      <c r="D5" s="15"/>
      <c r="E5" s="15"/>
      <c r="F5" s="15"/>
      <c r="G5" s="15"/>
      <c r="H5" s="3"/>
      <c r="I5" s="3"/>
      <c r="J5" s="3"/>
      <c r="K5" s="3"/>
      <c r="L5" s="3"/>
      <c r="M5" s="3"/>
      <c r="N5" s="3"/>
      <c r="O5" s="3"/>
      <c r="P5" s="3"/>
      <c r="R5" s="16" t="s">
        <v>10</v>
      </c>
      <c r="S5" s="17" t="s">
        <v>11</v>
      </c>
      <c r="AA5" s="11">
        <v>0.218285775444155</v>
      </c>
      <c r="AB5" s="11">
        <v>0.279211769631666</v>
      </c>
      <c r="AC5" s="11">
        <v>0.0717594585350759</v>
      </c>
      <c r="AD5" s="11">
        <v>0.44947066372530003</v>
      </c>
      <c r="AE5" s="12">
        <v>0.258641835262543</v>
      </c>
      <c r="AF5" s="13">
        <v>2.12459016393443</v>
      </c>
    </row>
    <row r="6" spans="1:30" ht="16.5" customHeight="1">
      <c r="A6" s="1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R6" s="19" t="s">
        <v>12</v>
      </c>
      <c r="S6" s="19" t="s">
        <v>13</v>
      </c>
      <c r="T6" s="19" t="s">
        <v>14</v>
      </c>
      <c r="U6" s="19" t="s">
        <v>15</v>
      </c>
      <c r="V6" s="19" t="s">
        <v>16</v>
      </c>
      <c r="W6" s="19" t="s">
        <v>17</v>
      </c>
      <c r="X6" s="19" t="s">
        <v>7</v>
      </c>
      <c r="Y6" s="19" t="s">
        <v>18</v>
      </c>
      <c r="AA6" s="11">
        <f>AA5/2</f>
        <v>0.1091428877220775</v>
      </c>
      <c r="AB6" s="11">
        <f>AB5/2</f>
        <v>0.139605884815833</v>
      </c>
      <c r="AC6" s="11">
        <f>AC5/2</f>
        <v>0.03587972926753795</v>
      </c>
      <c r="AD6" s="11">
        <f>AD5/2</f>
        <v>0.22473533186265002</v>
      </c>
    </row>
    <row r="7" spans="1:25" ht="16.5" customHeight="1">
      <c r="A7" s="20"/>
      <c r="B7" s="20" t="s">
        <v>19</v>
      </c>
      <c r="C7" s="20" t="s">
        <v>20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R7" s="7" t="str">
        <f aca="true" t="shared" si="0" ref="R7:R70">+$S$5</f>
        <v>20/21</v>
      </c>
      <c r="S7" s="21" t="str">
        <f>+B7</f>
        <v>0045</v>
      </c>
      <c r="T7" s="22">
        <v>7014</v>
      </c>
      <c r="U7" s="22"/>
      <c r="V7" s="23">
        <f>J11</f>
        <v>0</v>
      </c>
      <c r="W7" s="24"/>
      <c r="X7" s="24"/>
      <c r="Y7" s="25" t="s">
        <v>21</v>
      </c>
    </row>
    <row r="8" spans="1:31" ht="6" customHeight="1">
      <c r="A8" s="26"/>
      <c r="B8" s="27"/>
      <c r="C8" s="28"/>
      <c r="D8" s="28"/>
      <c r="E8" s="28"/>
      <c r="F8" s="28"/>
      <c r="G8" s="3"/>
      <c r="H8" s="3"/>
      <c r="I8" s="29"/>
      <c r="J8" s="3"/>
      <c r="K8" s="3"/>
      <c r="L8" s="30"/>
      <c r="M8" s="3"/>
      <c r="N8" s="3"/>
      <c r="O8" s="3"/>
      <c r="P8" s="3"/>
      <c r="R8" s="7" t="str">
        <f t="shared" si="0"/>
        <v>20/21</v>
      </c>
      <c r="S8" s="21" t="str">
        <f aca="true" t="shared" si="1" ref="S8:S21">+S7</f>
        <v>0045</v>
      </c>
      <c r="T8" s="24"/>
      <c r="U8" s="24"/>
      <c r="V8" s="31">
        <f>M11</f>
        <v>0</v>
      </c>
      <c r="W8" s="24"/>
      <c r="X8" s="24"/>
      <c r="Y8" s="24" t="s">
        <v>22</v>
      </c>
      <c r="AA8" s="32" t="s">
        <v>23</v>
      </c>
      <c r="AB8" s="33">
        <v>10</v>
      </c>
      <c r="AC8" s="32" t="s">
        <v>24</v>
      </c>
      <c r="AD8" s="34">
        <v>3.65</v>
      </c>
      <c r="AE8" s="32" t="s">
        <v>25</v>
      </c>
    </row>
    <row r="9" spans="1:31" ht="11.25" customHeight="1">
      <c r="A9" s="35"/>
      <c r="B9" s="133" t="s">
        <v>26</v>
      </c>
      <c r="C9" s="140" t="s">
        <v>27</v>
      </c>
      <c r="D9" s="140"/>
      <c r="E9" s="140" t="s">
        <v>28</v>
      </c>
      <c r="F9" s="140"/>
      <c r="G9" s="35"/>
      <c r="H9" s="140" t="s">
        <v>29</v>
      </c>
      <c r="I9" s="3"/>
      <c r="J9" s="141" t="s">
        <v>30</v>
      </c>
      <c r="K9" s="142"/>
      <c r="L9" s="143"/>
      <c r="M9" s="37"/>
      <c r="N9" s="38"/>
      <c r="O9" s="3"/>
      <c r="P9" s="144" t="s">
        <v>31</v>
      </c>
      <c r="R9" s="7" t="str">
        <f t="shared" si="0"/>
        <v>20/21</v>
      </c>
      <c r="S9" s="21" t="str">
        <f t="shared" si="1"/>
        <v>0045</v>
      </c>
      <c r="T9" s="22" t="s">
        <v>32</v>
      </c>
      <c r="U9" s="22"/>
      <c r="V9" s="22">
        <f>+B11</f>
        <v>58900</v>
      </c>
      <c r="W9" s="39">
        <f>+H17</f>
      </c>
      <c r="X9" s="22">
        <f>B17+C17</f>
        <v>0</v>
      </c>
      <c r="Y9" s="25" t="s">
        <v>33</v>
      </c>
      <c r="AA9" s="32" t="s">
        <v>34</v>
      </c>
      <c r="AB9" s="33">
        <v>2.5</v>
      </c>
      <c r="AC9" s="32" t="s">
        <v>24</v>
      </c>
      <c r="AD9" s="34">
        <v>0.9125000000000001</v>
      </c>
      <c r="AE9" s="32" t="s">
        <v>25</v>
      </c>
    </row>
    <row r="10" spans="1:25" ht="15" customHeight="1">
      <c r="A10" s="35"/>
      <c r="B10" s="133"/>
      <c r="C10" s="40" t="s">
        <v>35</v>
      </c>
      <c r="D10" s="40" t="s">
        <v>36</v>
      </c>
      <c r="E10" s="40" t="s">
        <v>35</v>
      </c>
      <c r="F10" s="40" t="s">
        <v>36</v>
      </c>
      <c r="G10" s="35"/>
      <c r="H10" s="140"/>
      <c r="I10" s="3"/>
      <c r="J10" s="141"/>
      <c r="K10" s="142"/>
      <c r="L10" s="143"/>
      <c r="M10" s="37"/>
      <c r="N10" s="38"/>
      <c r="O10" s="3"/>
      <c r="P10" s="144"/>
      <c r="R10" s="7" t="str">
        <f t="shared" si="0"/>
        <v>20/21</v>
      </c>
      <c r="S10" s="21" t="str">
        <f t="shared" si="1"/>
        <v>0045</v>
      </c>
      <c r="T10" s="22" t="s">
        <v>37</v>
      </c>
      <c r="U10" s="22"/>
      <c r="V10" s="41"/>
      <c r="W10" s="39">
        <f>H18</f>
      </c>
      <c r="X10" s="22">
        <f>B18+C18</f>
        <v>0</v>
      </c>
      <c r="Y10" s="25" t="s">
        <v>38</v>
      </c>
    </row>
    <row r="11" spans="1:25" ht="17.25" customHeight="1">
      <c r="A11" s="133" t="s">
        <v>39</v>
      </c>
      <c r="B11" s="137">
        <v>58900</v>
      </c>
      <c r="C11" s="42"/>
      <c r="D11" s="42"/>
      <c r="E11" s="43"/>
      <c r="F11" s="43"/>
      <c r="G11" s="44">
        <f>IF(SUM(C12:F12)=0,"",IF(SUM(C11:F11)&lt;1,"&lt;100%",IF(SUM(C11:F11)&gt;1,"&gt;100%","OK")))</f>
      </c>
      <c r="H11" s="45"/>
      <c r="I11" s="3"/>
      <c r="J11" s="46">
        <f>'Leite_-_Produção'!S10</f>
        <v>0</v>
      </c>
      <c r="K11" s="47"/>
      <c r="L11" s="147"/>
      <c r="M11" s="49"/>
      <c r="N11" s="35"/>
      <c r="O11" s="3"/>
      <c r="P11" s="50" t="e">
        <f>SUM(F12+D12)/H11</f>
        <v>#DIV/0!</v>
      </c>
      <c r="R11" s="7" t="str">
        <f t="shared" si="0"/>
        <v>20/21</v>
      </c>
      <c r="S11" s="21" t="str">
        <f t="shared" si="1"/>
        <v>0045</v>
      </c>
      <c r="T11" s="51">
        <v>7590</v>
      </c>
      <c r="U11" s="51"/>
      <c r="V11" s="41"/>
      <c r="W11" s="52">
        <f>+G17</f>
        <v>0</v>
      </c>
      <c r="X11" s="22">
        <f>D17</f>
        <v>0</v>
      </c>
      <c r="Y11" s="53" t="s">
        <v>40</v>
      </c>
    </row>
    <row r="12" spans="1:25" ht="11.25" customHeight="1">
      <c r="A12" s="133"/>
      <c r="B12" s="133"/>
      <c r="C12" s="54">
        <f>+C11*B11</f>
        <v>0</v>
      </c>
      <c r="D12" s="54">
        <f>+D11*B11</f>
        <v>0</v>
      </c>
      <c r="E12" s="54">
        <f>+E11*B11</f>
        <v>0</v>
      </c>
      <c r="F12" s="54">
        <f>+F11*B11</f>
        <v>0</v>
      </c>
      <c r="G12" s="35"/>
      <c r="H12" s="35"/>
      <c r="I12" s="3"/>
      <c r="J12" s="35"/>
      <c r="K12" s="48"/>
      <c r="L12" s="147"/>
      <c r="M12" s="48"/>
      <c r="N12" s="35"/>
      <c r="O12" s="35"/>
      <c r="P12" s="35"/>
      <c r="R12" s="7" t="str">
        <f t="shared" si="0"/>
        <v>20/21</v>
      </c>
      <c r="S12" s="21" t="str">
        <f t="shared" si="1"/>
        <v>0045</v>
      </c>
      <c r="T12" s="22" t="s">
        <v>41</v>
      </c>
      <c r="U12" s="22"/>
      <c r="V12" s="41"/>
      <c r="W12" s="41"/>
      <c r="X12" s="22">
        <f>K17</f>
        <v>0</v>
      </c>
      <c r="Y12" s="25" t="s">
        <v>42</v>
      </c>
    </row>
    <row r="13" spans="1:25" ht="7.5" customHeight="1">
      <c r="A13" s="55"/>
      <c r="B13" s="56"/>
      <c r="C13" s="57"/>
      <c r="D13" s="57"/>
      <c r="E13" s="57"/>
      <c r="F13" s="57"/>
      <c r="G13" s="57"/>
      <c r="H13" s="35"/>
      <c r="I13" s="29"/>
      <c r="J13" s="35"/>
      <c r="K13" s="35"/>
      <c r="L13" s="58"/>
      <c r="M13" s="35"/>
      <c r="N13" s="35"/>
      <c r="O13" s="35"/>
      <c r="P13" s="35"/>
      <c r="R13" s="7" t="str">
        <f t="shared" si="0"/>
        <v>20/21</v>
      </c>
      <c r="S13" s="21" t="str">
        <f t="shared" si="1"/>
        <v>0045</v>
      </c>
      <c r="T13" s="22" t="s">
        <v>43</v>
      </c>
      <c r="U13" s="22"/>
      <c r="V13" s="41"/>
      <c r="W13" s="41"/>
      <c r="X13" s="22">
        <f>K18</f>
        <v>0</v>
      </c>
      <c r="Y13" s="25" t="s">
        <v>44</v>
      </c>
    </row>
    <row r="14" spans="1:25" ht="14.25" customHeight="1">
      <c r="A14" s="135" t="s">
        <v>45</v>
      </c>
      <c r="B14" s="139" t="s">
        <v>46</v>
      </c>
      <c r="C14" s="139"/>
      <c r="D14" s="139"/>
      <c r="E14" s="139" t="s">
        <v>47</v>
      </c>
      <c r="F14" s="139"/>
      <c r="G14" s="139"/>
      <c r="H14" s="140" t="s">
        <v>48</v>
      </c>
      <c r="I14" s="3"/>
      <c r="J14" s="135" t="s">
        <v>49</v>
      </c>
      <c r="K14" s="139" t="s">
        <v>50</v>
      </c>
      <c r="L14" s="139"/>
      <c r="M14" s="139"/>
      <c r="N14" s="133" t="s">
        <v>51</v>
      </c>
      <c r="O14" s="133"/>
      <c r="P14" s="133"/>
      <c r="R14" s="7" t="str">
        <f t="shared" si="0"/>
        <v>20/21</v>
      </c>
      <c r="S14" s="21" t="str">
        <f t="shared" si="1"/>
        <v>0045</v>
      </c>
      <c r="T14" s="22" t="s">
        <v>52</v>
      </c>
      <c r="U14" s="22"/>
      <c r="V14" s="41"/>
      <c r="W14" s="41"/>
      <c r="X14" s="22">
        <f>L17</f>
        <v>0</v>
      </c>
      <c r="Y14" s="25" t="s">
        <v>53</v>
      </c>
    </row>
    <row r="15" spans="1:25" ht="12" customHeight="1">
      <c r="A15" s="135"/>
      <c r="B15" s="134" t="s">
        <v>54</v>
      </c>
      <c r="C15" s="134" t="s">
        <v>55</v>
      </c>
      <c r="D15" s="134" t="s">
        <v>56</v>
      </c>
      <c r="E15" s="134" t="s">
        <v>54</v>
      </c>
      <c r="F15" s="134" t="s">
        <v>55</v>
      </c>
      <c r="G15" s="134" t="s">
        <v>56</v>
      </c>
      <c r="H15" s="140"/>
      <c r="I15" s="3"/>
      <c r="J15" s="135"/>
      <c r="K15" s="136" t="s">
        <v>57</v>
      </c>
      <c r="L15" s="136" t="s">
        <v>58</v>
      </c>
      <c r="M15" s="136" t="s">
        <v>59</v>
      </c>
      <c r="N15" s="133"/>
      <c r="O15" s="133"/>
      <c r="P15" s="133"/>
      <c r="R15" s="7" t="str">
        <f t="shared" si="0"/>
        <v>20/21</v>
      </c>
      <c r="S15" s="21" t="str">
        <f t="shared" si="1"/>
        <v>0045</v>
      </c>
      <c r="T15" s="22" t="s">
        <v>60</v>
      </c>
      <c r="U15" s="22"/>
      <c r="V15" s="24"/>
      <c r="W15" s="24"/>
      <c r="X15" s="22">
        <f>+L18</f>
        <v>0</v>
      </c>
      <c r="Y15" s="25" t="s">
        <v>61</v>
      </c>
    </row>
    <row r="16" spans="1:25" ht="16.5" customHeight="1">
      <c r="A16" s="135"/>
      <c r="B16" s="135"/>
      <c r="C16" s="135"/>
      <c r="D16" s="135"/>
      <c r="E16" s="135"/>
      <c r="F16" s="135"/>
      <c r="G16" s="135"/>
      <c r="H16" s="135"/>
      <c r="I16" s="3"/>
      <c r="J16" s="135"/>
      <c r="K16" s="135"/>
      <c r="L16" s="135"/>
      <c r="M16" s="135"/>
      <c r="N16" s="59" t="s">
        <v>62</v>
      </c>
      <c r="O16" s="59" t="s">
        <v>63</v>
      </c>
      <c r="P16" s="59" t="s">
        <v>64</v>
      </c>
      <c r="R16" s="7" t="str">
        <f t="shared" si="0"/>
        <v>20/21</v>
      </c>
      <c r="S16" s="21" t="str">
        <f t="shared" si="1"/>
        <v>0045</v>
      </c>
      <c r="T16" s="22" t="s">
        <v>65</v>
      </c>
      <c r="U16" s="22"/>
      <c r="V16" s="24"/>
      <c r="W16" s="24"/>
      <c r="X16" s="22">
        <f>+M18</f>
        <v>0</v>
      </c>
      <c r="Y16" s="25" t="s">
        <v>66</v>
      </c>
    </row>
    <row r="17" spans="1:25" ht="16.5" customHeight="1">
      <c r="A17" s="59" t="s">
        <v>67</v>
      </c>
      <c r="B17" s="60"/>
      <c r="C17" s="60"/>
      <c r="D17" s="61"/>
      <c r="E17" s="61"/>
      <c r="F17" s="61"/>
      <c r="G17" s="61"/>
      <c r="H17" s="62">
        <f>IF(B17="","",((E17*B17+F17*C17)/SUM(B17:C17)))</f>
      </c>
      <c r="I17" s="3"/>
      <c r="J17" s="59" t="s">
        <v>67</v>
      </c>
      <c r="K17" s="60"/>
      <c r="L17" s="60"/>
      <c r="M17" s="60"/>
      <c r="N17" s="61"/>
      <c r="O17" s="61"/>
      <c r="P17" s="61"/>
      <c r="R17" s="7" t="str">
        <f t="shared" si="0"/>
        <v>20/21</v>
      </c>
      <c r="S17" s="21" t="str">
        <f t="shared" si="1"/>
        <v>0045</v>
      </c>
      <c r="T17" s="51">
        <v>7006</v>
      </c>
      <c r="U17" s="51"/>
      <c r="V17" s="24"/>
      <c r="W17" s="24"/>
      <c r="X17" s="22">
        <f>N17</f>
        <v>0</v>
      </c>
      <c r="Y17" s="53" t="s">
        <v>68</v>
      </c>
    </row>
    <row r="18" spans="1:25" ht="16.5" customHeight="1">
      <c r="A18" s="59" t="s">
        <v>69</v>
      </c>
      <c r="B18" s="60"/>
      <c r="C18" s="60"/>
      <c r="D18" s="35"/>
      <c r="E18" s="61"/>
      <c r="F18" s="61"/>
      <c r="G18" s="63"/>
      <c r="H18" s="62">
        <f>IF(B18="","",((E18*B18+F18*C18)/SUM(B18:C18)))</f>
      </c>
      <c r="I18" s="3"/>
      <c r="J18" s="59" t="s">
        <v>69</v>
      </c>
      <c r="K18" s="60"/>
      <c r="L18" s="60"/>
      <c r="M18" s="64"/>
      <c r="N18" s="65"/>
      <c r="O18" s="65"/>
      <c r="P18" s="65"/>
      <c r="R18" s="7" t="str">
        <f t="shared" si="0"/>
        <v>20/21</v>
      </c>
      <c r="S18" s="21" t="str">
        <f t="shared" si="1"/>
        <v>0045</v>
      </c>
      <c r="T18" s="51">
        <v>7007</v>
      </c>
      <c r="U18" s="51"/>
      <c r="V18" s="24"/>
      <c r="W18" s="24"/>
      <c r="X18" s="22">
        <f>O17</f>
        <v>0</v>
      </c>
      <c r="Y18" s="53" t="s">
        <v>70</v>
      </c>
    </row>
    <row r="19" spans="1:25" ht="18" customHeight="1">
      <c r="A19" s="36" t="s">
        <v>71</v>
      </c>
      <c r="B19" s="66">
        <f>IF(B11="","",(B18+B17)/B11)</f>
        <v>0</v>
      </c>
      <c r="C19" s="66">
        <f>IF(B11="","",(C18+C17)/B11)</f>
        <v>0</v>
      </c>
      <c r="D19" s="66">
        <f>IF(B11="","",(D18+D17)/B11)</f>
        <v>0</v>
      </c>
      <c r="E19" s="131" t="str">
        <f>IF(B11="","",IF(B19+C19+D19&gt;Bovinos!$AD$5," -&gt; índices (somados) acima da média",IF(B19+C19+D19&lt;Bovinos!$AD$4," -&gt; índices (somados) abaixo da média","")))</f>
        <v> -&gt; índices (somados) abaixo da média</v>
      </c>
      <c r="F19" s="131"/>
      <c r="G19" s="131"/>
      <c r="H19" s="131"/>
      <c r="I19" s="3"/>
      <c r="J19" s="36" t="s">
        <v>71</v>
      </c>
      <c r="K19" s="67">
        <f>IF(B11="","-",(K18+K17)/B11)</f>
        <v>0</v>
      </c>
      <c r="L19" s="67">
        <f>IF(B11="","-",(L18+L17)/B11)</f>
        <v>0</v>
      </c>
      <c r="M19" s="67">
        <f>IF(B11="","-",(M18+M17+O17+N17+P17)/B11)</f>
        <v>0</v>
      </c>
      <c r="N19" s="132" t="str">
        <f>IF(AND(K19="-",L19="-",M19="-"),"",IF(K19&gt;Bovinos!$AA$5," -&gt; índice(s) fora da faixa média",IF(K19&lt;Bovinos!$AA$4," -&gt; índice(s) fora da faixa média",IF(L19&gt;Bovinos!$AB$5," -&gt; índice(s) fora da faixa média",IF(L19&lt;Bovinos!$AB$4," -&gt; índice(s) fora da faixa média",IF(M19&gt;Bovinos!$AC$5," -&gt; índice(s) fora da faixa média",IF(M19&lt;Bovinos!$AC$4," -&gt; índice(s) fora da faixa média","")))))))</f>
        <v> -&gt; índice(s) fora da faixa média</v>
      </c>
      <c r="O19" s="132"/>
      <c r="P19" s="132"/>
      <c r="R19" s="7" t="str">
        <f t="shared" si="0"/>
        <v>20/21</v>
      </c>
      <c r="S19" s="21" t="str">
        <f t="shared" si="1"/>
        <v>0045</v>
      </c>
      <c r="T19" s="51">
        <v>7008</v>
      </c>
      <c r="U19" s="51"/>
      <c r="V19" s="24"/>
      <c r="W19" s="24"/>
      <c r="X19" s="22">
        <f>P17</f>
        <v>0</v>
      </c>
      <c r="Y19" s="53" t="s">
        <v>72</v>
      </c>
    </row>
    <row r="20" spans="1:25" ht="7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R20" s="7" t="str">
        <f t="shared" si="0"/>
        <v>20/21</v>
      </c>
      <c r="S20" s="21" t="str">
        <f t="shared" si="1"/>
        <v>0045</v>
      </c>
      <c r="T20" s="22" t="s">
        <v>73</v>
      </c>
      <c r="U20" s="22"/>
      <c r="V20" s="24"/>
      <c r="W20" s="24"/>
      <c r="X20" s="22">
        <f>+M17</f>
        <v>0</v>
      </c>
      <c r="Y20" s="25" t="s">
        <v>74</v>
      </c>
    </row>
    <row r="21" spans="1:25" ht="7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R21" s="7" t="str">
        <f t="shared" si="0"/>
        <v>20/21</v>
      </c>
      <c r="S21" s="21" t="str">
        <f t="shared" si="1"/>
        <v>0045</v>
      </c>
      <c r="T21" s="22" t="s">
        <v>75</v>
      </c>
      <c r="U21" s="22">
        <f>+H11</f>
        <v>0</v>
      </c>
      <c r="V21" s="24"/>
      <c r="W21" s="24"/>
      <c r="X21" s="22"/>
      <c r="Y21" s="25" t="s">
        <v>76</v>
      </c>
    </row>
    <row r="22" spans="1:25" ht="16.5" customHeight="1">
      <c r="A22" s="20"/>
      <c r="B22" s="20" t="s">
        <v>77</v>
      </c>
      <c r="C22" s="20" t="s">
        <v>78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R22" s="7" t="str">
        <f t="shared" si="0"/>
        <v>20/21</v>
      </c>
      <c r="S22" s="68" t="str">
        <f>+B22</f>
        <v>0170</v>
      </c>
      <c r="T22" s="69">
        <v>7014</v>
      </c>
      <c r="U22" s="69"/>
      <c r="V22" s="68">
        <f>J26</f>
        <v>0</v>
      </c>
      <c r="W22" s="68"/>
      <c r="X22" s="24"/>
      <c r="Y22" s="70" t="s">
        <v>21</v>
      </c>
    </row>
    <row r="23" spans="1:25" ht="6" customHeight="1">
      <c r="A23" s="26"/>
      <c r="B23" s="27"/>
      <c r="C23" s="28"/>
      <c r="D23" s="28"/>
      <c r="E23" s="28"/>
      <c r="F23" s="28"/>
      <c r="G23" s="3"/>
      <c r="H23" s="3"/>
      <c r="I23" s="29"/>
      <c r="J23" s="3"/>
      <c r="K23" s="3"/>
      <c r="L23" s="30"/>
      <c r="M23" s="3"/>
      <c r="N23" s="3"/>
      <c r="O23" s="3"/>
      <c r="P23" s="3"/>
      <c r="R23" s="7" t="str">
        <f t="shared" si="0"/>
        <v>20/21</v>
      </c>
      <c r="S23" s="68" t="str">
        <f aca="true" t="shared" si="2" ref="S23:S36">+S22</f>
        <v>0170</v>
      </c>
      <c r="T23" s="68"/>
      <c r="U23" s="68"/>
      <c r="V23" s="71">
        <f>M26</f>
        <v>0</v>
      </c>
      <c r="W23" s="68"/>
      <c r="X23" s="24"/>
      <c r="Y23" s="1" t="s">
        <v>22</v>
      </c>
    </row>
    <row r="24" spans="1:25" ht="11.25" customHeight="1">
      <c r="A24" s="35"/>
      <c r="B24" s="133" t="s">
        <v>26</v>
      </c>
      <c r="C24" s="140" t="s">
        <v>27</v>
      </c>
      <c r="D24" s="140"/>
      <c r="E24" s="140" t="s">
        <v>28</v>
      </c>
      <c r="F24" s="140"/>
      <c r="G24" s="35"/>
      <c r="H24" s="140" t="s">
        <v>29</v>
      </c>
      <c r="I24" s="3"/>
      <c r="J24" s="141" t="s">
        <v>30</v>
      </c>
      <c r="K24" s="142"/>
      <c r="L24" s="143"/>
      <c r="M24" s="37"/>
      <c r="N24" s="38"/>
      <c r="O24" s="3"/>
      <c r="P24" s="144" t="s">
        <v>31</v>
      </c>
      <c r="R24" s="7" t="str">
        <f t="shared" si="0"/>
        <v>20/21</v>
      </c>
      <c r="S24" s="68" t="str">
        <f t="shared" si="2"/>
        <v>0170</v>
      </c>
      <c r="T24" s="69" t="s">
        <v>32</v>
      </c>
      <c r="U24" s="69"/>
      <c r="V24" s="69">
        <f>+B26</f>
        <v>16200</v>
      </c>
      <c r="W24" s="72">
        <f>+H32</f>
        <v>0</v>
      </c>
      <c r="X24" s="22">
        <f>B32+C32</f>
        <v>0</v>
      </c>
      <c r="Y24" s="70" t="s">
        <v>33</v>
      </c>
    </row>
    <row r="25" spans="1:25" ht="12" customHeight="1">
      <c r="A25" s="35"/>
      <c r="B25" s="133"/>
      <c r="C25" s="40" t="s">
        <v>35</v>
      </c>
      <c r="D25" s="40" t="s">
        <v>36</v>
      </c>
      <c r="E25" s="40" t="s">
        <v>35</v>
      </c>
      <c r="F25" s="40" t="s">
        <v>36</v>
      </c>
      <c r="G25" s="35"/>
      <c r="H25" s="140"/>
      <c r="I25" s="3"/>
      <c r="J25" s="141"/>
      <c r="K25" s="142"/>
      <c r="L25" s="143"/>
      <c r="M25" s="37"/>
      <c r="N25" s="38"/>
      <c r="O25" s="3"/>
      <c r="P25" s="144"/>
      <c r="R25" s="7" t="str">
        <f t="shared" si="0"/>
        <v>20/21</v>
      </c>
      <c r="S25" s="68" t="str">
        <f t="shared" si="2"/>
        <v>0170</v>
      </c>
      <c r="T25" s="69" t="s">
        <v>37</v>
      </c>
      <c r="U25" s="69"/>
      <c r="V25" s="73"/>
      <c r="W25" s="72">
        <f>H33</f>
        <v>0</v>
      </c>
      <c r="X25" s="22">
        <f>B33+C33</f>
        <v>0</v>
      </c>
      <c r="Y25" s="70" t="s">
        <v>38</v>
      </c>
    </row>
    <row r="26" spans="1:25" ht="78.75">
      <c r="A26" s="133" t="s">
        <v>39</v>
      </c>
      <c r="B26" s="137">
        <v>16200</v>
      </c>
      <c r="C26" s="43"/>
      <c r="D26" s="43"/>
      <c r="E26" s="43"/>
      <c r="F26" s="43"/>
      <c r="G26" s="44">
        <f>IF(SUM(C27:F27)=0,"",IF(SUM(C26:F26)&lt;1,"&lt;100%",IF(SUM(C26:F26)&gt;1,"&gt;100%","OK")))</f>
      </c>
      <c r="H26" s="45"/>
      <c r="I26" s="3"/>
      <c r="J26" s="46">
        <f>'Leite_-_Produção'!S11</f>
        <v>0</v>
      </c>
      <c r="K26" s="74"/>
      <c r="L26" s="145"/>
      <c r="M26" s="37"/>
      <c r="N26" s="35"/>
      <c r="P26" s="50" t="e">
        <f>SUM(F27+D27)/H26</f>
        <v>#DIV/0!</v>
      </c>
      <c r="R26" s="7" t="str">
        <f t="shared" si="0"/>
        <v>20/21</v>
      </c>
      <c r="S26" s="68" t="str">
        <f t="shared" si="2"/>
        <v>0170</v>
      </c>
      <c r="T26" s="75">
        <v>7590</v>
      </c>
      <c r="U26" s="75"/>
      <c r="V26" s="73"/>
      <c r="W26" s="76">
        <f>+G32</f>
        <v>0</v>
      </c>
      <c r="X26" s="22">
        <f>D32</f>
        <v>0</v>
      </c>
      <c r="Y26" s="77" t="s">
        <v>40</v>
      </c>
    </row>
    <row r="27" spans="1:25" ht="16.5" customHeight="1">
      <c r="A27" s="133"/>
      <c r="B27" s="133"/>
      <c r="C27" s="54">
        <f>+C26*B26</f>
        <v>0</v>
      </c>
      <c r="D27" s="54">
        <f>+D26*B26</f>
        <v>0</v>
      </c>
      <c r="E27" s="54">
        <f>+E26*B26</f>
        <v>0</v>
      </c>
      <c r="F27" s="54">
        <f>+F26*B26</f>
        <v>0</v>
      </c>
      <c r="G27" s="35"/>
      <c r="H27" s="35"/>
      <c r="I27" s="3"/>
      <c r="J27" s="35"/>
      <c r="K27" s="35"/>
      <c r="L27" s="145"/>
      <c r="M27" s="35"/>
      <c r="N27" s="35"/>
      <c r="O27" s="35"/>
      <c r="P27" s="35"/>
      <c r="R27" s="7" t="str">
        <f t="shared" si="0"/>
        <v>20/21</v>
      </c>
      <c r="S27" s="68" t="str">
        <f t="shared" si="2"/>
        <v>0170</v>
      </c>
      <c r="T27" s="69" t="s">
        <v>41</v>
      </c>
      <c r="U27" s="69"/>
      <c r="V27" s="73"/>
      <c r="W27" s="73"/>
      <c r="X27" s="22">
        <f>K32</f>
        <v>0</v>
      </c>
      <c r="Y27" s="70" t="s">
        <v>42</v>
      </c>
    </row>
    <row r="28" spans="1:25" ht="4.5" customHeight="1">
      <c r="A28" s="55"/>
      <c r="B28" s="56"/>
      <c r="C28" s="57"/>
      <c r="D28" s="57"/>
      <c r="E28" s="57"/>
      <c r="F28" s="57"/>
      <c r="G28" s="57"/>
      <c r="H28" s="35"/>
      <c r="I28" s="29"/>
      <c r="J28" s="35"/>
      <c r="K28" s="35"/>
      <c r="L28" s="58"/>
      <c r="M28" s="35"/>
      <c r="N28" s="35"/>
      <c r="O28" s="35"/>
      <c r="P28" s="35"/>
      <c r="R28" s="7" t="str">
        <f t="shared" si="0"/>
        <v>20/21</v>
      </c>
      <c r="S28" s="68" t="str">
        <f t="shared" si="2"/>
        <v>0170</v>
      </c>
      <c r="T28" s="69" t="s">
        <v>43</v>
      </c>
      <c r="U28" s="69"/>
      <c r="V28" s="73"/>
      <c r="W28" s="73"/>
      <c r="X28" s="22">
        <f>K33</f>
        <v>0</v>
      </c>
      <c r="Y28" s="70" t="s">
        <v>44</v>
      </c>
    </row>
    <row r="29" spans="1:25" ht="16.5" customHeight="1">
      <c r="A29" s="135" t="s">
        <v>49</v>
      </c>
      <c r="B29" s="139" t="s">
        <v>46</v>
      </c>
      <c r="C29" s="139"/>
      <c r="D29" s="139"/>
      <c r="E29" s="139" t="s">
        <v>47</v>
      </c>
      <c r="F29" s="139"/>
      <c r="G29" s="139"/>
      <c r="H29" s="140" t="s">
        <v>48</v>
      </c>
      <c r="I29" s="3"/>
      <c r="J29" s="135" t="s">
        <v>49</v>
      </c>
      <c r="K29" s="139" t="s">
        <v>50</v>
      </c>
      <c r="L29" s="139"/>
      <c r="M29" s="139"/>
      <c r="N29" s="133" t="s">
        <v>51</v>
      </c>
      <c r="O29" s="133"/>
      <c r="P29" s="133"/>
      <c r="R29" s="7" t="str">
        <f t="shared" si="0"/>
        <v>20/21</v>
      </c>
      <c r="S29" s="68" t="str">
        <f t="shared" si="2"/>
        <v>0170</v>
      </c>
      <c r="T29" s="69" t="s">
        <v>52</v>
      </c>
      <c r="U29" s="69"/>
      <c r="V29" s="73"/>
      <c r="W29" s="73"/>
      <c r="X29" s="22">
        <f>L32</f>
        <v>0</v>
      </c>
      <c r="Y29" s="70" t="s">
        <v>53</v>
      </c>
    </row>
    <row r="30" spans="1:25" ht="16.5" customHeight="1">
      <c r="A30" s="135"/>
      <c r="B30" s="134" t="s">
        <v>54</v>
      </c>
      <c r="C30" s="134" t="s">
        <v>55</v>
      </c>
      <c r="D30" s="134" t="s">
        <v>56</v>
      </c>
      <c r="E30" s="134" t="s">
        <v>54</v>
      </c>
      <c r="F30" s="134" t="s">
        <v>55</v>
      </c>
      <c r="G30" s="134" t="s">
        <v>56</v>
      </c>
      <c r="H30" s="140"/>
      <c r="I30" s="3"/>
      <c r="J30" s="135"/>
      <c r="K30" s="136" t="s">
        <v>57</v>
      </c>
      <c r="L30" s="136" t="s">
        <v>58</v>
      </c>
      <c r="M30" s="136" t="s">
        <v>59</v>
      </c>
      <c r="N30" s="133"/>
      <c r="O30" s="133"/>
      <c r="P30" s="133"/>
      <c r="R30" s="7" t="str">
        <f t="shared" si="0"/>
        <v>20/21</v>
      </c>
      <c r="S30" s="68" t="str">
        <f t="shared" si="2"/>
        <v>0170</v>
      </c>
      <c r="T30" s="69" t="s">
        <v>60</v>
      </c>
      <c r="U30" s="69"/>
      <c r="V30" s="68"/>
      <c r="W30" s="68"/>
      <c r="X30" s="22">
        <f>+L33</f>
        <v>0</v>
      </c>
      <c r="Y30" s="70" t="s">
        <v>61</v>
      </c>
    </row>
    <row r="31" spans="1:25" ht="18" customHeight="1">
      <c r="A31" s="135"/>
      <c r="B31" s="135"/>
      <c r="C31" s="135"/>
      <c r="D31" s="135"/>
      <c r="E31" s="135"/>
      <c r="F31" s="135"/>
      <c r="G31" s="135"/>
      <c r="H31" s="135"/>
      <c r="I31" s="3"/>
      <c r="J31" s="135"/>
      <c r="K31" s="135"/>
      <c r="L31" s="135"/>
      <c r="M31" s="135"/>
      <c r="N31" s="59" t="s">
        <v>62</v>
      </c>
      <c r="O31" s="59" t="s">
        <v>63</v>
      </c>
      <c r="P31" s="59" t="s">
        <v>64</v>
      </c>
      <c r="R31" s="7" t="str">
        <f t="shared" si="0"/>
        <v>20/21</v>
      </c>
      <c r="S31" s="68" t="str">
        <f t="shared" si="2"/>
        <v>0170</v>
      </c>
      <c r="T31" s="69" t="s">
        <v>65</v>
      </c>
      <c r="U31" s="69"/>
      <c r="V31" s="68"/>
      <c r="W31" s="68"/>
      <c r="X31" s="22">
        <f>+M33</f>
        <v>0</v>
      </c>
      <c r="Y31" s="70" t="s">
        <v>66</v>
      </c>
    </row>
    <row r="32" spans="1:25" ht="16.5" customHeight="1">
      <c r="A32" s="59" t="s">
        <v>67</v>
      </c>
      <c r="B32" s="60"/>
      <c r="C32" s="60"/>
      <c r="D32" s="61"/>
      <c r="E32" s="61"/>
      <c r="F32" s="61"/>
      <c r="G32" s="61"/>
      <c r="H32" s="62"/>
      <c r="I32" s="3"/>
      <c r="J32" s="59" t="s">
        <v>67</v>
      </c>
      <c r="K32" s="60"/>
      <c r="L32" s="60"/>
      <c r="M32" s="60"/>
      <c r="N32" s="61"/>
      <c r="O32" s="61"/>
      <c r="P32" s="61"/>
      <c r="R32" s="7" t="str">
        <f t="shared" si="0"/>
        <v>20/21</v>
      </c>
      <c r="S32" s="68" t="str">
        <f t="shared" si="2"/>
        <v>0170</v>
      </c>
      <c r="T32" s="75">
        <v>7006</v>
      </c>
      <c r="U32" s="75"/>
      <c r="V32" s="68"/>
      <c r="W32" s="68"/>
      <c r="X32" s="22">
        <f>N32</f>
        <v>0</v>
      </c>
      <c r="Y32" s="77" t="s">
        <v>68</v>
      </c>
    </row>
    <row r="33" spans="1:25" ht="16.5" customHeight="1">
      <c r="A33" s="59" t="s">
        <v>69</v>
      </c>
      <c r="B33" s="60"/>
      <c r="C33" s="60"/>
      <c r="D33" s="35"/>
      <c r="E33" s="61"/>
      <c r="F33" s="61"/>
      <c r="G33" s="63"/>
      <c r="H33" s="62"/>
      <c r="I33" s="3"/>
      <c r="J33" s="59" t="s">
        <v>69</v>
      </c>
      <c r="K33" s="60"/>
      <c r="L33" s="60"/>
      <c r="M33" s="64"/>
      <c r="N33" s="65"/>
      <c r="O33" s="65"/>
      <c r="P33" s="65"/>
      <c r="R33" s="7" t="str">
        <f t="shared" si="0"/>
        <v>20/21</v>
      </c>
      <c r="S33" s="68" t="str">
        <f t="shared" si="2"/>
        <v>0170</v>
      </c>
      <c r="T33" s="75">
        <v>7007</v>
      </c>
      <c r="U33" s="75"/>
      <c r="V33" s="68"/>
      <c r="W33" s="68"/>
      <c r="X33" s="22">
        <f>O32</f>
        <v>0</v>
      </c>
      <c r="Y33" s="77" t="s">
        <v>70</v>
      </c>
    </row>
    <row r="34" spans="1:25" ht="18" customHeight="1">
      <c r="A34" s="36" t="s">
        <v>71</v>
      </c>
      <c r="B34" s="66">
        <f>IF(B26="","",(B33+B32)/B26)</f>
        <v>0</v>
      </c>
      <c r="C34" s="66">
        <f>IF(B26="","",(C33+C32)/B26)</f>
        <v>0</v>
      </c>
      <c r="D34" s="66">
        <f>IF(B26="","",(D33+D32)/B26)</f>
        <v>0</v>
      </c>
      <c r="E34" s="131" t="str">
        <f>IF(B26="","",IF(B34+C34+D34&gt;Bovinos!$AD$5," -&gt; índices (somados) acima da média",IF(B34+C34+D34&lt;Bovinos!$AD$4," -&gt; índices (somados) abaixo da média","")))</f>
        <v> -&gt; índices (somados) abaixo da média</v>
      </c>
      <c r="F34" s="131"/>
      <c r="G34" s="131"/>
      <c r="H34" s="131"/>
      <c r="I34" s="3"/>
      <c r="J34" s="36" t="s">
        <v>71</v>
      </c>
      <c r="K34" s="67">
        <f>IF(B26="","-",(K33+K32)/B26)</f>
        <v>0</v>
      </c>
      <c r="L34" s="67">
        <f>IF(B26="","-",(L33+L32)/B26)</f>
        <v>0</v>
      </c>
      <c r="M34" s="67">
        <f>IF(B26="","-",(M33+M32+O32+N32+P32)/B26)</f>
        <v>0</v>
      </c>
      <c r="N34" s="132" t="str">
        <f>IF(AND(K34="-",L34="-",M34="-"),"",IF(K34&gt;Bovinos!$AA$5," -&gt; índice(s) fora da faixa média",IF(K34&lt;Bovinos!$AA$4," -&gt; índice(s) fora da faixa média",IF(L34&gt;Bovinos!$AB$5," -&gt; índice(s) fora da faixa média",IF(L34&lt;Bovinos!$AB$4," -&gt; índice(s) fora da faixa média",IF(M34&gt;Bovinos!$AC$5," -&gt; índice(s) fora da faixa média",IF(M34&lt;Bovinos!$AC$4," -&gt; índice(s) fora da faixa média","")))))))</f>
        <v> -&gt; índice(s) fora da faixa média</v>
      </c>
      <c r="O34" s="132"/>
      <c r="P34" s="132"/>
      <c r="R34" s="7" t="str">
        <f t="shared" si="0"/>
        <v>20/21</v>
      </c>
      <c r="S34" s="68" t="str">
        <f t="shared" si="2"/>
        <v>0170</v>
      </c>
      <c r="T34" s="75">
        <v>7008</v>
      </c>
      <c r="U34" s="75"/>
      <c r="V34" s="68"/>
      <c r="W34" s="68"/>
      <c r="X34" s="22">
        <f>P32</f>
        <v>0</v>
      </c>
      <c r="Y34" s="77" t="s">
        <v>72</v>
      </c>
    </row>
    <row r="35" spans="1:25" ht="8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R35" s="7" t="str">
        <f t="shared" si="0"/>
        <v>20/21</v>
      </c>
      <c r="S35" s="68" t="str">
        <f t="shared" si="2"/>
        <v>0170</v>
      </c>
      <c r="T35" s="69" t="s">
        <v>73</v>
      </c>
      <c r="U35" s="69"/>
      <c r="V35" s="68"/>
      <c r="W35" s="18"/>
      <c r="X35" s="22">
        <f>+M32</f>
        <v>0</v>
      </c>
      <c r="Y35" s="70" t="s">
        <v>74</v>
      </c>
    </row>
    <row r="36" spans="1:25" ht="8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R36" s="7" t="str">
        <f t="shared" si="0"/>
        <v>20/21</v>
      </c>
      <c r="S36" s="68" t="str">
        <f t="shared" si="2"/>
        <v>0170</v>
      </c>
      <c r="T36" s="69" t="s">
        <v>75</v>
      </c>
      <c r="U36" s="69">
        <f>+H26</f>
        <v>0</v>
      </c>
      <c r="V36" s="68"/>
      <c r="W36" s="18"/>
      <c r="X36" s="22"/>
      <c r="Y36" s="70" t="s">
        <v>76</v>
      </c>
    </row>
    <row r="37" spans="1:25" ht="16.5" customHeight="1">
      <c r="A37" s="20"/>
      <c r="B37" s="20" t="s">
        <v>79</v>
      </c>
      <c r="C37" s="20" t="s">
        <v>80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R37" s="7" t="str">
        <f t="shared" si="0"/>
        <v>20/21</v>
      </c>
      <c r="S37" s="21" t="str">
        <f>+B37</f>
        <v>0250</v>
      </c>
      <c r="T37" s="22">
        <v>7014</v>
      </c>
      <c r="U37" s="22"/>
      <c r="V37" s="23">
        <f>J41</f>
        <v>0</v>
      </c>
      <c r="W37" s="24"/>
      <c r="X37" s="24"/>
      <c r="Y37" s="25" t="s">
        <v>21</v>
      </c>
    </row>
    <row r="38" spans="1:25" ht="6" customHeight="1">
      <c r="A38" s="26"/>
      <c r="B38" s="27"/>
      <c r="C38" s="28"/>
      <c r="D38" s="28"/>
      <c r="E38" s="28"/>
      <c r="F38" s="28"/>
      <c r="G38" s="3"/>
      <c r="H38" s="3"/>
      <c r="I38" s="29"/>
      <c r="J38" s="3"/>
      <c r="K38" s="3"/>
      <c r="L38" s="30"/>
      <c r="M38" s="3"/>
      <c r="N38" s="3"/>
      <c r="O38" s="3"/>
      <c r="P38" s="3"/>
      <c r="R38" s="7" t="str">
        <f t="shared" si="0"/>
        <v>20/21</v>
      </c>
      <c r="S38" s="21" t="str">
        <f aca="true" t="shared" si="3" ref="S38:S51">+S37</f>
        <v>0250</v>
      </c>
      <c r="T38" s="24"/>
      <c r="U38" s="24"/>
      <c r="V38" s="31">
        <f>M41</f>
        <v>0</v>
      </c>
      <c r="W38" s="24"/>
      <c r="X38" s="24"/>
      <c r="Y38" s="24" t="s">
        <v>22</v>
      </c>
    </row>
    <row r="39" spans="1:25" ht="11.25" customHeight="1">
      <c r="A39" s="35"/>
      <c r="B39" s="133" t="s">
        <v>26</v>
      </c>
      <c r="C39" s="140" t="s">
        <v>27</v>
      </c>
      <c r="D39" s="140"/>
      <c r="E39" s="140" t="s">
        <v>28</v>
      </c>
      <c r="F39" s="140"/>
      <c r="G39" s="35"/>
      <c r="H39" s="140" t="s">
        <v>29</v>
      </c>
      <c r="I39" s="3"/>
      <c r="J39" s="141" t="s">
        <v>30</v>
      </c>
      <c r="K39" s="142"/>
      <c r="L39" s="143"/>
      <c r="M39" s="37"/>
      <c r="N39" s="38"/>
      <c r="O39" s="3"/>
      <c r="P39" s="144" t="s">
        <v>31</v>
      </c>
      <c r="R39" s="7" t="str">
        <f t="shared" si="0"/>
        <v>20/21</v>
      </c>
      <c r="S39" s="21" t="str">
        <f t="shared" si="3"/>
        <v>0250</v>
      </c>
      <c r="T39" s="22" t="s">
        <v>32</v>
      </c>
      <c r="U39" s="22"/>
      <c r="V39" s="22">
        <f>+B41</f>
        <v>44900</v>
      </c>
      <c r="W39" s="39">
        <f>+H47</f>
        <v>0</v>
      </c>
      <c r="X39" s="22">
        <f>B47+C47</f>
        <v>0</v>
      </c>
      <c r="Y39" s="25" t="s">
        <v>33</v>
      </c>
    </row>
    <row r="40" spans="1:25" ht="12" customHeight="1">
      <c r="A40" s="35"/>
      <c r="B40" s="133"/>
      <c r="C40" s="40" t="s">
        <v>35</v>
      </c>
      <c r="D40" s="40" t="s">
        <v>36</v>
      </c>
      <c r="E40" s="40" t="s">
        <v>35</v>
      </c>
      <c r="F40" s="40" t="s">
        <v>36</v>
      </c>
      <c r="G40" s="35"/>
      <c r="H40" s="140"/>
      <c r="I40" s="3"/>
      <c r="J40" s="141"/>
      <c r="K40" s="142"/>
      <c r="L40" s="143"/>
      <c r="M40" s="37"/>
      <c r="N40" s="38"/>
      <c r="O40" s="3"/>
      <c r="P40" s="144"/>
      <c r="R40" s="7" t="str">
        <f t="shared" si="0"/>
        <v>20/21</v>
      </c>
      <c r="S40" s="21" t="str">
        <f t="shared" si="3"/>
        <v>0250</v>
      </c>
      <c r="T40" s="22" t="s">
        <v>37</v>
      </c>
      <c r="U40" s="22"/>
      <c r="V40" s="41"/>
      <c r="W40" s="39">
        <f>H48</f>
        <v>0</v>
      </c>
      <c r="X40" s="22">
        <f>B48+C48</f>
        <v>0</v>
      </c>
      <c r="Y40" s="25" t="s">
        <v>38</v>
      </c>
    </row>
    <row r="41" spans="1:25" ht="16.5" customHeight="1">
      <c r="A41" s="133" t="s">
        <v>39</v>
      </c>
      <c r="B41" s="137">
        <v>44900</v>
      </c>
      <c r="C41" s="78"/>
      <c r="D41" s="78"/>
      <c r="E41" s="43"/>
      <c r="F41" s="43"/>
      <c r="G41" s="44">
        <f>IF(SUM(C42:F42)=0,"",IF(SUM(C41:F41)&lt;1,"&lt;100%",IF(SUM(C41:F41)&gt;1,"&gt;100%","OK")))</f>
      </c>
      <c r="H41" s="45"/>
      <c r="I41" s="3"/>
      <c r="J41" s="46">
        <f>'Leite_-_Produção'!S12</f>
        <v>0</v>
      </c>
      <c r="K41" s="74"/>
      <c r="L41" s="145"/>
      <c r="M41" s="37"/>
      <c r="N41" s="35"/>
      <c r="O41" s="3"/>
      <c r="P41" s="50" t="e">
        <f>SUM(F42+D42)/H41</f>
        <v>#DIV/0!</v>
      </c>
      <c r="R41" s="7" t="str">
        <f t="shared" si="0"/>
        <v>20/21</v>
      </c>
      <c r="S41" s="21" t="str">
        <f t="shared" si="3"/>
        <v>0250</v>
      </c>
      <c r="T41" s="51">
        <v>7590</v>
      </c>
      <c r="U41" s="51"/>
      <c r="V41" s="41"/>
      <c r="W41" s="52">
        <f>+G47</f>
        <v>0</v>
      </c>
      <c r="X41" s="22">
        <f>D47</f>
        <v>0</v>
      </c>
      <c r="Y41" s="53" t="s">
        <v>40</v>
      </c>
    </row>
    <row r="42" spans="1:25" ht="16.5" customHeight="1">
      <c r="A42" s="133"/>
      <c r="B42" s="133"/>
      <c r="C42" s="54">
        <f>+C41*B41</f>
        <v>0</v>
      </c>
      <c r="D42" s="54">
        <f>+D41*B41</f>
        <v>0</v>
      </c>
      <c r="E42" s="54">
        <f>+E41*B41</f>
        <v>0</v>
      </c>
      <c r="F42" s="54">
        <f>+F41*B41</f>
        <v>0</v>
      </c>
      <c r="G42" s="35"/>
      <c r="H42" s="35"/>
      <c r="I42" s="3"/>
      <c r="J42" s="35"/>
      <c r="K42" s="35"/>
      <c r="L42" s="145"/>
      <c r="M42" s="35"/>
      <c r="N42" s="35"/>
      <c r="O42" s="35"/>
      <c r="P42" s="35"/>
      <c r="R42" s="7" t="str">
        <f t="shared" si="0"/>
        <v>20/21</v>
      </c>
      <c r="S42" s="21" t="str">
        <f t="shared" si="3"/>
        <v>0250</v>
      </c>
      <c r="T42" s="22" t="s">
        <v>41</v>
      </c>
      <c r="U42" s="22"/>
      <c r="V42" s="41"/>
      <c r="W42" s="41"/>
      <c r="X42" s="22">
        <f>K47</f>
        <v>0</v>
      </c>
      <c r="Y42" s="25" t="s">
        <v>42</v>
      </c>
    </row>
    <row r="43" spans="1:25" ht="25.5" customHeight="1">
      <c r="A43" s="55"/>
      <c r="B43" s="56"/>
      <c r="C43" s="57"/>
      <c r="D43" s="57"/>
      <c r="E43" s="57"/>
      <c r="F43" s="57"/>
      <c r="G43" s="57"/>
      <c r="H43" s="35"/>
      <c r="I43" s="29"/>
      <c r="J43" s="35"/>
      <c r="K43" s="35"/>
      <c r="L43" s="58"/>
      <c r="M43" s="35"/>
      <c r="N43" s="35"/>
      <c r="O43" s="35"/>
      <c r="P43" s="35"/>
      <c r="R43" s="7" t="str">
        <f t="shared" si="0"/>
        <v>20/21</v>
      </c>
      <c r="S43" s="21" t="str">
        <f t="shared" si="3"/>
        <v>0250</v>
      </c>
      <c r="T43" s="22" t="s">
        <v>43</v>
      </c>
      <c r="U43" s="22"/>
      <c r="V43" s="41"/>
      <c r="W43" s="41"/>
      <c r="X43" s="22">
        <f>K48</f>
        <v>0</v>
      </c>
      <c r="Y43" s="25" t="s">
        <v>44</v>
      </c>
    </row>
    <row r="44" spans="1:25" ht="16.5" customHeight="1">
      <c r="A44" s="135" t="s">
        <v>49</v>
      </c>
      <c r="B44" s="139" t="s">
        <v>46</v>
      </c>
      <c r="C44" s="139"/>
      <c r="D44" s="139"/>
      <c r="E44" s="139" t="s">
        <v>47</v>
      </c>
      <c r="F44" s="139"/>
      <c r="G44" s="139"/>
      <c r="H44" s="140" t="s">
        <v>48</v>
      </c>
      <c r="I44" s="3"/>
      <c r="J44" s="135" t="s">
        <v>49</v>
      </c>
      <c r="K44" s="139" t="s">
        <v>50</v>
      </c>
      <c r="L44" s="139"/>
      <c r="M44" s="139"/>
      <c r="N44" s="133" t="s">
        <v>51</v>
      </c>
      <c r="O44" s="133"/>
      <c r="P44" s="133"/>
      <c r="R44" s="7" t="str">
        <f t="shared" si="0"/>
        <v>20/21</v>
      </c>
      <c r="S44" s="21" t="str">
        <f t="shared" si="3"/>
        <v>0250</v>
      </c>
      <c r="T44" s="22" t="s">
        <v>52</v>
      </c>
      <c r="U44" s="22"/>
      <c r="V44" s="41"/>
      <c r="W44" s="41"/>
      <c r="X44" s="22">
        <f>L47</f>
        <v>0</v>
      </c>
      <c r="Y44" s="25" t="s">
        <v>53</v>
      </c>
    </row>
    <row r="45" spans="1:25" ht="16.5" customHeight="1">
      <c r="A45" s="135"/>
      <c r="B45" s="134" t="s">
        <v>54</v>
      </c>
      <c r="C45" s="134" t="s">
        <v>55</v>
      </c>
      <c r="D45" s="134" t="s">
        <v>56</v>
      </c>
      <c r="E45" s="134" t="s">
        <v>54</v>
      </c>
      <c r="F45" s="134" t="s">
        <v>55</v>
      </c>
      <c r="G45" s="134" t="s">
        <v>56</v>
      </c>
      <c r="H45" s="140"/>
      <c r="I45" s="3"/>
      <c r="J45" s="135"/>
      <c r="K45" s="136" t="s">
        <v>57</v>
      </c>
      <c r="L45" s="136" t="s">
        <v>58</v>
      </c>
      <c r="M45" s="136" t="s">
        <v>59</v>
      </c>
      <c r="N45" s="133"/>
      <c r="O45" s="133"/>
      <c r="P45" s="133"/>
      <c r="R45" s="7" t="str">
        <f t="shared" si="0"/>
        <v>20/21</v>
      </c>
      <c r="S45" s="21" t="str">
        <f t="shared" si="3"/>
        <v>0250</v>
      </c>
      <c r="T45" s="22" t="s">
        <v>60</v>
      </c>
      <c r="U45" s="22"/>
      <c r="V45" s="24"/>
      <c r="W45" s="24"/>
      <c r="X45" s="22">
        <f>+L48</f>
        <v>0</v>
      </c>
      <c r="Y45" s="25" t="s">
        <v>61</v>
      </c>
    </row>
    <row r="46" spans="1:25" ht="18" customHeight="1">
      <c r="A46" s="135"/>
      <c r="B46" s="135"/>
      <c r="C46" s="135"/>
      <c r="D46" s="135"/>
      <c r="E46" s="135"/>
      <c r="F46" s="135"/>
      <c r="G46" s="135"/>
      <c r="H46" s="135"/>
      <c r="I46" s="3"/>
      <c r="J46" s="135"/>
      <c r="K46" s="135"/>
      <c r="L46" s="135"/>
      <c r="M46" s="135"/>
      <c r="N46" s="59" t="s">
        <v>62</v>
      </c>
      <c r="O46" s="59" t="s">
        <v>63</v>
      </c>
      <c r="P46" s="59" t="s">
        <v>64</v>
      </c>
      <c r="R46" s="7" t="str">
        <f t="shared" si="0"/>
        <v>20/21</v>
      </c>
      <c r="S46" s="21" t="str">
        <f t="shared" si="3"/>
        <v>0250</v>
      </c>
      <c r="T46" s="22" t="s">
        <v>65</v>
      </c>
      <c r="U46" s="22"/>
      <c r="V46" s="24"/>
      <c r="W46" s="24"/>
      <c r="X46" s="22">
        <f>+M48</f>
        <v>0</v>
      </c>
      <c r="Y46" s="25" t="s">
        <v>66</v>
      </c>
    </row>
    <row r="47" spans="1:25" ht="16.5" customHeight="1">
      <c r="A47" s="59" t="s">
        <v>67</v>
      </c>
      <c r="B47" s="60"/>
      <c r="C47" s="60"/>
      <c r="D47" s="61"/>
      <c r="E47" s="61"/>
      <c r="F47" s="61"/>
      <c r="G47" s="61"/>
      <c r="H47" s="62"/>
      <c r="I47" s="3"/>
      <c r="J47" s="59" t="s">
        <v>67</v>
      </c>
      <c r="K47" s="60"/>
      <c r="L47" s="60"/>
      <c r="M47" s="60"/>
      <c r="N47" s="61"/>
      <c r="O47" s="61"/>
      <c r="P47" s="61"/>
      <c r="R47" s="7" t="str">
        <f t="shared" si="0"/>
        <v>20/21</v>
      </c>
      <c r="S47" s="21" t="str">
        <f t="shared" si="3"/>
        <v>0250</v>
      </c>
      <c r="T47" s="51">
        <v>7006</v>
      </c>
      <c r="U47" s="51"/>
      <c r="V47" s="24"/>
      <c r="W47" s="24"/>
      <c r="X47" s="22">
        <f>N47</f>
        <v>0</v>
      </c>
      <c r="Y47" s="53" t="s">
        <v>68</v>
      </c>
    </row>
    <row r="48" spans="1:25" ht="16.5" customHeight="1">
      <c r="A48" s="59" t="s">
        <v>69</v>
      </c>
      <c r="B48" s="60"/>
      <c r="C48" s="60"/>
      <c r="D48" s="35"/>
      <c r="E48" s="61"/>
      <c r="F48" s="61"/>
      <c r="G48" s="63"/>
      <c r="H48" s="62"/>
      <c r="I48" s="3"/>
      <c r="J48" s="59" t="s">
        <v>69</v>
      </c>
      <c r="K48" s="60"/>
      <c r="L48" s="60"/>
      <c r="M48" s="64"/>
      <c r="N48" s="65"/>
      <c r="O48" s="65"/>
      <c r="P48" s="65"/>
      <c r="R48" s="7" t="str">
        <f t="shared" si="0"/>
        <v>20/21</v>
      </c>
      <c r="S48" s="21" t="str">
        <f t="shared" si="3"/>
        <v>0250</v>
      </c>
      <c r="T48" s="51">
        <v>7007</v>
      </c>
      <c r="U48" s="51"/>
      <c r="V48" s="24"/>
      <c r="W48" s="24"/>
      <c r="X48" s="22">
        <f>O47</f>
        <v>0</v>
      </c>
      <c r="Y48" s="53" t="s">
        <v>70</v>
      </c>
    </row>
    <row r="49" spans="1:25" ht="18" customHeight="1">
      <c r="A49" s="36" t="s">
        <v>71</v>
      </c>
      <c r="B49" s="66">
        <f>IF(B41="","",(B48+B47)/B41)</f>
        <v>0</v>
      </c>
      <c r="C49" s="66">
        <f>IF(B41="","",(C48+C47)/B41)</f>
        <v>0</v>
      </c>
      <c r="D49" s="66">
        <f>IF(B41="","",(D48+D47)/B41)</f>
        <v>0</v>
      </c>
      <c r="E49" s="131" t="str">
        <f>IF(B41="","",IF(B49+C49+D49&gt;Bovinos!$AD$5," -&gt; índices (somados) acima da média",IF(B49+C49+D49&lt;Bovinos!$AD$4," -&gt; índices (somados) abaixo da média","")))</f>
        <v> -&gt; índices (somados) abaixo da média</v>
      </c>
      <c r="F49" s="131"/>
      <c r="G49" s="131"/>
      <c r="H49" s="131"/>
      <c r="I49" s="3"/>
      <c r="J49" s="36" t="s">
        <v>71</v>
      </c>
      <c r="K49" s="67">
        <f>IF(B41="","-",(K48+K47)/B41)</f>
        <v>0</v>
      </c>
      <c r="L49" s="67">
        <f>IF(B41="","-",(L48+L47)/B41)</f>
        <v>0</v>
      </c>
      <c r="M49" s="67">
        <f>IF(B41="","-",(M48+M47+O47+N47+P47)/B41)</f>
        <v>0</v>
      </c>
      <c r="N49" s="132" t="str">
        <f>IF(AND(K49="-",L49="-",M49="-"),"",IF(K49&gt;Bovinos!$AA$5," -&gt; índice(s) fora da faixa média",IF(K49&lt;Bovinos!$AA$4," -&gt; índice(s) fora da faixa média",IF(L49&gt;Bovinos!$AB$5," -&gt; índice(s) fora da faixa média",IF(L49&lt;Bovinos!$AB$4," -&gt; índice(s) fora da faixa média",IF(M49&gt;Bovinos!$AC$5," -&gt; índice(s) fora da faixa média",IF(M49&lt;Bovinos!$AC$4," -&gt; índice(s) fora da faixa média","")))))))</f>
        <v> -&gt; índice(s) fora da faixa média</v>
      </c>
      <c r="O49" s="132"/>
      <c r="P49" s="132"/>
      <c r="R49" s="7" t="str">
        <f t="shared" si="0"/>
        <v>20/21</v>
      </c>
      <c r="S49" s="21" t="str">
        <f t="shared" si="3"/>
        <v>0250</v>
      </c>
      <c r="T49" s="51">
        <v>7008</v>
      </c>
      <c r="U49" s="51"/>
      <c r="V49" s="24"/>
      <c r="W49" s="24"/>
      <c r="X49" s="22">
        <f>P47</f>
        <v>0</v>
      </c>
      <c r="Y49" s="53" t="s">
        <v>72</v>
      </c>
    </row>
    <row r="50" spans="1:25" ht="7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R50" s="7" t="str">
        <f t="shared" si="0"/>
        <v>20/21</v>
      </c>
      <c r="S50" s="21" t="str">
        <f t="shared" si="3"/>
        <v>0250</v>
      </c>
      <c r="T50" s="22" t="s">
        <v>73</v>
      </c>
      <c r="U50" s="22"/>
      <c r="V50" s="24"/>
      <c r="W50" s="24"/>
      <c r="X50" s="22">
        <f>+M47</f>
        <v>0</v>
      </c>
      <c r="Y50" s="25" t="s">
        <v>74</v>
      </c>
    </row>
    <row r="51" spans="1:25" ht="7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R51" s="7" t="str">
        <f t="shared" si="0"/>
        <v>20/21</v>
      </c>
      <c r="S51" s="21" t="str">
        <f t="shared" si="3"/>
        <v>0250</v>
      </c>
      <c r="T51" s="22" t="s">
        <v>75</v>
      </c>
      <c r="U51" s="22">
        <f>+H41</f>
        <v>0</v>
      </c>
      <c r="V51" s="24"/>
      <c r="W51" s="24"/>
      <c r="X51" s="22"/>
      <c r="Y51" s="25" t="s">
        <v>76</v>
      </c>
    </row>
    <row r="52" spans="1:25" ht="16.5" customHeight="1">
      <c r="A52" s="20"/>
      <c r="B52" s="20" t="s">
        <v>81</v>
      </c>
      <c r="C52" s="20" t="s">
        <v>82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R52" s="7" t="str">
        <f t="shared" si="0"/>
        <v>20/21</v>
      </c>
      <c r="S52" s="68" t="str">
        <f>+B52</f>
        <v>0300</v>
      </c>
      <c r="T52" s="69">
        <v>7014</v>
      </c>
      <c r="U52" s="69"/>
      <c r="V52" s="68">
        <f>J56</f>
        <v>0</v>
      </c>
      <c r="W52" s="68"/>
      <c r="X52" s="24"/>
      <c r="Y52" s="70" t="s">
        <v>21</v>
      </c>
    </row>
    <row r="53" spans="1:25" ht="6" customHeight="1">
      <c r="A53" s="26"/>
      <c r="B53" s="27"/>
      <c r="C53" s="28"/>
      <c r="D53" s="28"/>
      <c r="E53" s="28"/>
      <c r="F53" s="28"/>
      <c r="G53" s="3"/>
      <c r="H53" s="3"/>
      <c r="I53" s="29"/>
      <c r="J53" s="3"/>
      <c r="K53" s="3"/>
      <c r="L53" s="30"/>
      <c r="M53" s="3"/>
      <c r="N53" s="3"/>
      <c r="O53" s="3"/>
      <c r="P53" s="3"/>
      <c r="R53" s="7" t="str">
        <f t="shared" si="0"/>
        <v>20/21</v>
      </c>
      <c r="S53" s="68" t="str">
        <f aca="true" t="shared" si="4" ref="S53:S66">+S52</f>
        <v>0300</v>
      </c>
      <c r="T53" s="68"/>
      <c r="U53" s="68"/>
      <c r="V53" s="71">
        <f>M56</f>
        <v>0</v>
      </c>
      <c r="W53" s="68"/>
      <c r="X53" s="24"/>
      <c r="Y53" s="1" t="s">
        <v>22</v>
      </c>
    </row>
    <row r="54" spans="1:25" ht="25.5" customHeight="1">
      <c r="A54" s="35"/>
      <c r="B54" s="133" t="s">
        <v>26</v>
      </c>
      <c r="C54" s="140" t="s">
        <v>27</v>
      </c>
      <c r="D54" s="140"/>
      <c r="E54" s="140" t="s">
        <v>28</v>
      </c>
      <c r="F54" s="140"/>
      <c r="G54" s="35"/>
      <c r="H54" s="140" t="s">
        <v>29</v>
      </c>
      <c r="I54" s="3"/>
      <c r="J54" s="146" t="s">
        <v>30</v>
      </c>
      <c r="K54" s="142"/>
      <c r="L54" s="143"/>
      <c r="M54" s="37"/>
      <c r="N54" s="38"/>
      <c r="P54" s="144" t="s">
        <v>31</v>
      </c>
      <c r="R54" s="7" t="str">
        <f t="shared" si="0"/>
        <v>20/21</v>
      </c>
      <c r="S54" s="68" t="str">
        <f t="shared" si="4"/>
        <v>0300</v>
      </c>
      <c r="T54" s="69" t="s">
        <v>32</v>
      </c>
      <c r="U54" s="69"/>
      <c r="V54" s="69">
        <f>+B56</f>
        <v>3150</v>
      </c>
      <c r="W54" s="72">
        <f>+H62</f>
        <v>0</v>
      </c>
      <c r="X54" s="22">
        <f>B62+C62</f>
        <v>0</v>
      </c>
      <c r="Y54" s="70" t="s">
        <v>33</v>
      </c>
    </row>
    <row r="55" spans="1:25" ht="12" customHeight="1">
      <c r="A55" s="35"/>
      <c r="B55" s="133"/>
      <c r="C55" s="40" t="s">
        <v>35</v>
      </c>
      <c r="D55" s="40" t="s">
        <v>36</v>
      </c>
      <c r="E55" s="40" t="s">
        <v>35</v>
      </c>
      <c r="F55" s="40" t="s">
        <v>36</v>
      </c>
      <c r="G55" s="35"/>
      <c r="H55" s="140"/>
      <c r="I55" s="3"/>
      <c r="J55" s="146"/>
      <c r="K55" s="142"/>
      <c r="L55" s="143"/>
      <c r="M55" s="37"/>
      <c r="N55" s="38"/>
      <c r="O55" s="3"/>
      <c r="P55" s="144"/>
      <c r="R55" s="7" t="str">
        <f t="shared" si="0"/>
        <v>20/21</v>
      </c>
      <c r="S55" s="68" t="str">
        <f t="shared" si="4"/>
        <v>0300</v>
      </c>
      <c r="T55" s="69" t="s">
        <v>37</v>
      </c>
      <c r="U55" s="69"/>
      <c r="V55" s="73"/>
      <c r="W55" s="72">
        <f>H63</f>
        <v>0</v>
      </c>
      <c r="X55" s="22">
        <f>B63+C63</f>
        <v>0</v>
      </c>
      <c r="Y55" s="70" t="s">
        <v>38</v>
      </c>
    </row>
    <row r="56" spans="1:25" ht="16.5" customHeight="1">
      <c r="A56" s="133" t="s">
        <v>39</v>
      </c>
      <c r="B56" s="137">
        <v>3150</v>
      </c>
      <c r="C56" s="43"/>
      <c r="D56" s="43"/>
      <c r="E56" s="43"/>
      <c r="F56" s="43"/>
      <c r="G56" s="44">
        <f>IF(SUM(C57:F57)=0,"",IF(SUM(C56:F56)&lt;1,"&lt;100%",IF(SUM(C56:F56)&gt;1,"&gt;100%","OK")))</f>
      </c>
      <c r="H56" s="45"/>
      <c r="I56" s="3"/>
      <c r="J56" s="46">
        <f>'Leite_-_Produção'!S13</f>
        <v>0</v>
      </c>
      <c r="K56" s="74"/>
      <c r="L56" s="145"/>
      <c r="M56" s="37"/>
      <c r="N56" s="35"/>
      <c r="P56" s="50" t="e">
        <f>SUM(F57+D57)/H56</f>
        <v>#DIV/0!</v>
      </c>
      <c r="R56" s="7" t="str">
        <f t="shared" si="0"/>
        <v>20/21</v>
      </c>
      <c r="S56" s="68" t="str">
        <f t="shared" si="4"/>
        <v>0300</v>
      </c>
      <c r="T56" s="75">
        <v>7590</v>
      </c>
      <c r="U56" s="75"/>
      <c r="V56" s="73"/>
      <c r="W56" s="76">
        <f>+G62</f>
        <v>0</v>
      </c>
      <c r="X56" s="22">
        <f>D62</f>
        <v>0</v>
      </c>
      <c r="Y56" s="77" t="s">
        <v>40</v>
      </c>
    </row>
    <row r="57" spans="1:25" ht="16.5" customHeight="1">
      <c r="A57" s="133"/>
      <c r="B57" s="133"/>
      <c r="C57" s="54">
        <f>+C56*B56</f>
        <v>0</v>
      </c>
      <c r="D57" s="54">
        <f>+D56*B56</f>
        <v>0</v>
      </c>
      <c r="E57" s="54">
        <f>+E56*B56</f>
        <v>0</v>
      </c>
      <c r="F57" s="54">
        <f>+F56*B56</f>
        <v>0</v>
      </c>
      <c r="G57" s="35"/>
      <c r="H57" s="35"/>
      <c r="I57" s="3"/>
      <c r="J57" s="35"/>
      <c r="K57" s="35"/>
      <c r="L57" s="145"/>
      <c r="M57" s="35"/>
      <c r="N57" s="35"/>
      <c r="O57" s="35"/>
      <c r="P57" s="35"/>
      <c r="R57" s="7" t="str">
        <f t="shared" si="0"/>
        <v>20/21</v>
      </c>
      <c r="S57" s="68" t="str">
        <f t="shared" si="4"/>
        <v>0300</v>
      </c>
      <c r="T57" s="69" t="s">
        <v>41</v>
      </c>
      <c r="U57" s="69"/>
      <c r="V57" s="73"/>
      <c r="W57" s="73"/>
      <c r="X57" s="22">
        <f>K62</f>
        <v>0</v>
      </c>
      <c r="Y57" s="70" t="s">
        <v>42</v>
      </c>
    </row>
    <row r="58" spans="1:25" ht="4.5" customHeight="1">
      <c r="A58" s="55"/>
      <c r="B58" s="56"/>
      <c r="C58" s="57"/>
      <c r="D58" s="57"/>
      <c r="E58" s="57"/>
      <c r="F58" s="57"/>
      <c r="G58" s="57"/>
      <c r="H58" s="35"/>
      <c r="I58" s="29"/>
      <c r="J58" s="35"/>
      <c r="K58" s="35"/>
      <c r="L58" s="58"/>
      <c r="M58" s="35"/>
      <c r="N58" s="35"/>
      <c r="O58" s="35"/>
      <c r="P58" s="35"/>
      <c r="R58" s="7" t="str">
        <f t="shared" si="0"/>
        <v>20/21</v>
      </c>
      <c r="S58" s="68" t="str">
        <f t="shared" si="4"/>
        <v>0300</v>
      </c>
      <c r="T58" s="69" t="s">
        <v>43</v>
      </c>
      <c r="U58" s="69"/>
      <c r="V58" s="73"/>
      <c r="W58" s="73"/>
      <c r="X58" s="22">
        <f>K63</f>
        <v>0</v>
      </c>
      <c r="Y58" s="70" t="s">
        <v>44</v>
      </c>
    </row>
    <row r="59" spans="1:25" ht="16.5" customHeight="1">
      <c r="A59" s="135" t="s">
        <v>49</v>
      </c>
      <c r="B59" s="139" t="s">
        <v>46</v>
      </c>
      <c r="C59" s="139"/>
      <c r="D59" s="139"/>
      <c r="E59" s="139" t="s">
        <v>47</v>
      </c>
      <c r="F59" s="139"/>
      <c r="G59" s="139"/>
      <c r="H59" s="140" t="s">
        <v>48</v>
      </c>
      <c r="I59" s="3"/>
      <c r="J59" s="135" t="s">
        <v>49</v>
      </c>
      <c r="K59" s="139" t="s">
        <v>50</v>
      </c>
      <c r="L59" s="139"/>
      <c r="M59" s="139"/>
      <c r="N59" s="133" t="s">
        <v>51</v>
      </c>
      <c r="O59" s="133"/>
      <c r="P59" s="133"/>
      <c r="R59" s="7" t="str">
        <f t="shared" si="0"/>
        <v>20/21</v>
      </c>
      <c r="S59" s="68" t="str">
        <f t="shared" si="4"/>
        <v>0300</v>
      </c>
      <c r="T59" s="69" t="s">
        <v>52</v>
      </c>
      <c r="U59" s="69"/>
      <c r="V59" s="73"/>
      <c r="W59" s="73"/>
      <c r="X59" s="22">
        <f>L62</f>
        <v>0</v>
      </c>
      <c r="Y59" s="70" t="s">
        <v>53</v>
      </c>
    </row>
    <row r="60" spans="1:25" ht="16.5" customHeight="1">
      <c r="A60" s="135"/>
      <c r="B60" s="134" t="s">
        <v>54</v>
      </c>
      <c r="C60" s="134" t="s">
        <v>55</v>
      </c>
      <c r="D60" s="134" t="s">
        <v>56</v>
      </c>
      <c r="E60" s="134" t="s">
        <v>54</v>
      </c>
      <c r="F60" s="134" t="s">
        <v>55</v>
      </c>
      <c r="G60" s="134" t="s">
        <v>56</v>
      </c>
      <c r="H60" s="140"/>
      <c r="I60" s="3"/>
      <c r="J60" s="135"/>
      <c r="K60" s="136" t="s">
        <v>57</v>
      </c>
      <c r="L60" s="136" t="s">
        <v>58</v>
      </c>
      <c r="M60" s="136" t="s">
        <v>59</v>
      </c>
      <c r="N60" s="133"/>
      <c r="O60" s="133"/>
      <c r="P60" s="133"/>
      <c r="R60" s="7" t="str">
        <f t="shared" si="0"/>
        <v>20/21</v>
      </c>
      <c r="S60" s="68" t="str">
        <f t="shared" si="4"/>
        <v>0300</v>
      </c>
      <c r="T60" s="69" t="s">
        <v>60</v>
      </c>
      <c r="U60" s="69"/>
      <c r="V60" s="68"/>
      <c r="W60" s="68"/>
      <c r="X60" s="22">
        <f>+L63</f>
        <v>0</v>
      </c>
      <c r="Y60" s="70" t="s">
        <v>61</v>
      </c>
    </row>
    <row r="61" spans="1:25" ht="18" customHeight="1">
      <c r="A61" s="135"/>
      <c r="B61" s="135"/>
      <c r="C61" s="135"/>
      <c r="D61" s="135"/>
      <c r="E61" s="135"/>
      <c r="F61" s="135"/>
      <c r="G61" s="135"/>
      <c r="H61" s="135"/>
      <c r="I61" s="3"/>
      <c r="J61" s="135"/>
      <c r="K61" s="135"/>
      <c r="L61" s="135"/>
      <c r="M61" s="135"/>
      <c r="N61" s="59" t="s">
        <v>62</v>
      </c>
      <c r="O61" s="59" t="s">
        <v>63</v>
      </c>
      <c r="P61" s="59" t="s">
        <v>64</v>
      </c>
      <c r="R61" s="7" t="str">
        <f t="shared" si="0"/>
        <v>20/21</v>
      </c>
      <c r="S61" s="68" t="str">
        <f t="shared" si="4"/>
        <v>0300</v>
      </c>
      <c r="T61" s="69" t="s">
        <v>65</v>
      </c>
      <c r="U61" s="69"/>
      <c r="V61" s="68"/>
      <c r="W61" s="68"/>
      <c r="X61" s="22">
        <f>+M63</f>
        <v>0</v>
      </c>
      <c r="Y61" s="70" t="s">
        <v>66</v>
      </c>
    </row>
    <row r="62" spans="1:25" ht="16.5" customHeight="1">
      <c r="A62" s="59" t="s">
        <v>67</v>
      </c>
      <c r="B62" s="60"/>
      <c r="C62" s="60"/>
      <c r="D62" s="61"/>
      <c r="E62" s="61"/>
      <c r="F62" s="61"/>
      <c r="G62" s="61"/>
      <c r="H62" s="62"/>
      <c r="I62" s="3"/>
      <c r="J62" s="59" t="s">
        <v>67</v>
      </c>
      <c r="K62" s="61"/>
      <c r="L62" s="61"/>
      <c r="M62" s="61"/>
      <c r="N62" s="61"/>
      <c r="O62" s="61"/>
      <c r="P62" s="61"/>
      <c r="R62" s="7" t="str">
        <f t="shared" si="0"/>
        <v>20/21</v>
      </c>
      <c r="S62" s="68" t="str">
        <f t="shared" si="4"/>
        <v>0300</v>
      </c>
      <c r="T62" s="75">
        <v>7006</v>
      </c>
      <c r="U62" s="75"/>
      <c r="V62" s="68"/>
      <c r="W62" s="68"/>
      <c r="X62" s="22">
        <f>N62</f>
        <v>0</v>
      </c>
      <c r="Y62" s="77" t="s">
        <v>68</v>
      </c>
    </row>
    <row r="63" spans="1:25" ht="16.5" customHeight="1">
      <c r="A63" s="59" t="s">
        <v>69</v>
      </c>
      <c r="B63" s="60"/>
      <c r="C63" s="60"/>
      <c r="D63" s="35"/>
      <c r="E63" s="61"/>
      <c r="F63" s="61"/>
      <c r="G63" s="63"/>
      <c r="H63" s="62"/>
      <c r="I63" s="3"/>
      <c r="J63" s="59" t="s">
        <v>69</v>
      </c>
      <c r="K63" s="61"/>
      <c r="L63" s="61"/>
      <c r="M63" s="79"/>
      <c r="N63" s="65"/>
      <c r="O63" s="65"/>
      <c r="P63" s="65"/>
      <c r="R63" s="7" t="str">
        <f t="shared" si="0"/>
        <v>20/21</v>
      </c>
      <c r="S63" s="68" t="str">
        <f t="shared" si="4"/>
        <v>0300</v>
      </c>
      <c r="T63" s="75">
        <v>7007</v>
      </c>
      <c r="U63" s="75"/>
      <c r="V63" s="68"/>
      <c r="W63" s="68"/>
      <c r="X63" s="22">
        <f>O62</f>
        <v>0</v>
      </c>
      <c r="Y63" s="77" t="s">
        <v>70</v>
      </c>
    </row>
    <row r="64" spans="1:25" ht="18" customHeight="1">
      <c r="A64" s="36" t="s">
        <v>71</v>
      </c>
      <c r="B64" s="66">
        <f>IF(B56="","",(B63+B62)/B56)</f>
        <v>0</v>
      </c>
      <c r="C64" s="66">
        <f>IF(B56="","",(C63+C62)/B56)</f>
        <v>0</v>
      </c>
      <c r="D64" s="66">
        <f>IF(B56="","",(D63+D62)/B56)</f>
        <v>0</v>
      </c>
      <c r="E64" s="131" t="str">
        <f>IF(B56="","",IF(B64+C64+D64&gt;Bovinos!$AD$5," -&gt; índices (somados) acima da média",IF(B64+C64+D64&lt;Bovinos!$AD$4," -&gt; índices (somados) abaixo da média","")))</f>
        <v> -&gt; índices (somados) abaixo da média</v>
      </c>
      <c r="F64" s="131"/>
      <c r="G64" s="131"/>
      <c r="H64" s="131"/>
      <c r="I64" s="3"/>
      <c r="J64" s="36" t="s">
        <v>71</v>
      </c>
      <c r="K64" s="67">
        <f>IF(B56="","-",(K63+K62)/B56)</f>
        <v>0</v>
      </c>
      <c r="L64" s="67">
        <f>IF(B56="","-",(L63+L62)/B56)</f>
        <v>0</v>
      </c>
      <c r="M64" s="67">
        <f>IF(B56="","-",(M63+M62+O62+N62+P62)/B56)</f>
        <v>0</v>
      </c>
      <c r="N64" s="132" t="str">
        <f>IF(AND(K64="-",L64="-",M64="-"),"",IF(K64&gt;Bovinos!$AA$5," -&gt; índice(s) fora da faixa média",IF(K64&lt;Bovinos!$AA$4," -&gt; índice(s) fora da faixa média",IF(L64&gt;Bovinos!$AB$5," -&gt; índice(s) fora da faixa média",IF(L64&lt;Bovinos!$AB$4," -&gt; índice(s) fora da faixa média",IF(M64&gt;Bovinos!$AC$5," -&gt; índice(s) fora da faixa média",IF(M64&lt;Bovinos!$AC$4," -&gt; índice(s) fora da faixa média","")))))))</f>
        <v> -&gt; índice(s) fora da faixa média</v>
      </c>
      <c r="O64" s="132"/>
      <c r="P64" s="132"/>
      <c r="R64" s="7" t="str">
        <f t="shared" si="0"/>
        <v>20/21</v>
      </c>
      <c r="S64" s="68" t="str">
        <f t="shared" si="4"/>
        <v>0300</v>
      </c>
      <c r="T64" s="75">
        <v>7008</v>
      </c>
      <c r="U64" s="75"/>
      <c r="V64" s="68"/>
      <c r="W64" s="68"/>
      <c r="X64" s="22">
        <f>P62</f>
        <v>0</v>
      </c>
      <c r="Y64" s="77" t="s">
        <v>72</v>
      </c>
    </row>
    <row r="65" spans="1:25" ht="7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R65" s="7" t="str">
        <f t="shared" si="0"/>
        <v>20/21</v>
      </c>
      <c r="S65" s="68" t="str">
        <f t="shared" si="4"/>
        <v>0300</v>
      </c>
      <c r="T65" s="69" t="s">
        <v>73</v>
      </c>
      <c r="U65" s="69"/>
      <c r="V65" s="68"/>
      <c r="W65" s="18"/>
      <c r="X65" s="22">
        <f>+M62</f>
        <v>0</v>
      </c>
      <c r="Y65" s="70" t="s">
        <v>74</v>
      </c>
    </row>
    <row r="66" spans="1:25" ht="7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R66" s="7" t="str">
        <f t="shared" si="0"/>
        <v>20/21</v>
      </c>
      <c r="S66" s="68" t="str">
        <f t="shared" si="4"/>
        <v>0300</v>
      </c>
      <c r="T66" s="69" t="s">
        <v>75</v>
      </c>
      <c r="U66" s="69">
        <f>+H56</f>
        <v>0</v>
      </c>
      <c r="V66" s="68"/>
      <c r="W66" s="18"/>
      <c r="X66" s="22"/>
      <c r="Y66" s="70" t="s">
        <v>76</v>
      </c>
    </row>
    <row r="67" spans="1:25" ht="16.5" customHeight="1">
      <c r="A67" s="20"/>
      <c r="B67" s="20" t="s">
        <v>83</v>
      </c>
      <c r="C67" s="20" t="s">
        <v>84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R67" s="7" t="str">
        <f t="shared" si="0"/>
        <v>20/21</v>
      </c>
      <c r="S67" s="21" t="str">
        <f>+B67</f>
        <v>0390</v>
      </c>
      <c r="T67" s="22">
        <v>7014</v>
      </c>
      <c r="U67" s="22"/>
      <c r="V67" s="24">
        <f>J71</f>
        <v>0</v>
      </c>
      <c r="W67" s="24"/>
      <c r="X67" s="24"/>
      <c r="Y67" s="25" t="s">
        <v>21</v>
      </c>
    </row>
    <row r="68" spans="1:25" ht="6" customHeight="1">
      <c r="A68" s="26"/>
      <c r="B68" s="27"/>
      <c r="C68" s="28"/>
      <c r="D68" s="28"/>
      <c r="E68" s="28"/>
      <c r="F68" s="28"/>
      <c r="G68" s="3"/>
      <c r="H68" s="3"/>
      <c r="I68" s="29"/>
      <c r="J68" s="3"/>
      <c r="K68" s="3"/>
      <c r="L68" s="30"/>
      <c r="M68" s="3"/>
      <c r="N68" s="3"/>
      <c r="O68" s="3"/>
      <c r="P68" s="3"/>
      <c r="R68" s="7" t="str">
        <f t="shared" si="0"/>
        <v>20/21</v>
      </c>
      <c r="S68" s="21" t="str">
        <f aca="true" t="shared" si="5" ref="S68:S81">+S67</f>
        <v>0390</v>
      </c>
      <c r="T68" s="24"/>
      <c r="U68" s="24"/>
      <c r="V68" s="31">
        <f>M71</f>
        <v>0</v>
      </c>
      <c r="W68" s="24"/>
      <c r="X68" s="24"/>
      <c r="Y68" s="24" t="s">
        <v>22</v>
      </c>
    </row>
    <row r="69" spans="1:25" ht="11.25" customHeight="1">
      <c r="A69" s="35"/>
      <c r="B69" s="133" t="s">
        <v>26</v>
      </c>
      <c r="C69" s="140" t="s">
        <v>27</v>
      </c>
      <c r="D69" s="140"/>
      <c r="E69" s="140" t="s">
        <v>28</v>
      </c>
      <c r="F69" s="140"/>
      <c r="G69" s="35"/>
      <c r="H69" s="140" t="s">
        <v>29</v>
      </c>
      <c r="I69" s="3"/>
      <c r="J69" s="141" t="s">
        <v>30</v>
      </c>
      <c r="K69" s="142"/>
      <c r="L69" s="143"/>
      <c r="M69" s="37"/>
      <c r="N69" s="38"/>
      <c r="P69" s="144" t="s">
        <v>31</v>
      </c>
      <c r="R69" s="7" t="str">
        <f t="shared" si="0"/>
        <v>20/21</v>
      </c>
      <c r="S69" s="21" t="str">
        <f t="shared" si="5"/>
        <v>0390</v>
      </c>
      <c r="T69" s="22" t="s">
        <v>32</v>
      </c>
      <c r="U69" s="22"/>
      <c r="V69" s="22">
        <f>+B71</f>
        <v>55100</v>
      </c>
      <c r="W69" s="39">
        <f>+H77</f>
        <v>0</v>
      </c>
      <c r="X69" s="22">
        <f>B77+C77</f>
        <v>0</v>
      </c>
      <c r="Y69" s="25" t="s">
        <v>33</v>
      </c>
    </row>
    <row r="70" spans="1:25" ht="12" customHeight="1">
      <c r="A70" s="35"/>
      <c r="B70" s="133"/>
      <c r="C70" s="40" t="s">
        <v>35</v>
      </c>
      <c r="D70" s="40" t="s">
        <v>36</v>
      </c>
      <c r="E70" s="40" t="s">
        <v>35</v>
      </c>
      <c r="F70" s="40" t="s">
        <v>36</v>
      </c>
      <c r="G70" s="35"/>
      <c r="H70" s="140"/>
      <c r="I70" s="3"/>
      <c r="J70" s="141"/>
      <c r="K70" s="142"/>
      <c r="L70" s="143"/>
      <c r="M70" s="37"/>
      <c r="N70" s="38"/>
      <c r="O70" s="3"/>
      <c r="P70" s="144"/>
      <c r="R70" s="7" t="str">
        <f t="shared" si="0"/>
        <v>20/21</v>
      </c>
      <c r="S70" s="21" t="str">
        <f t="shared" si="5"/>
        <v>0390</v>
      </c>
      <c r="T70" s="22" t="s">
        <v>37</v>
      </c>
      <c r="U70" s="22"/>
      <c r="V70" s="41"/>
      <c r="W70" s="39">
        <f>H78</f>
        <v>0</v>
      </c>
      <c r="X70" s="22">
        <f>B78+C78</f>
        <v>0</v>
      </c>
      <c r="Y70" s="25" t="s">
        <v>38</v>
      </c>
    </row>
    <row r="71" spans="1:25" ht="16.5" customHeight="1">
      <c r="A71" s="133" t="s">
        <v>39</v>
      </c>
      <c r="B71" s="137">
        <v>55100</v>
      </c>
      <c r="C71" s="43"/>
      <c r="D71" s="42"/>
      <c r="E71" s="42"/>
      <c r="F71" s="42"/>
      <c r="G71" s="44">
        <f>IF(SUM(C72:F72)=0,"",IF(SUM(C71:F71)&lt;1,"&lt;100%",IF(SUM(C71:F71)&gt;1,"&gt;100%","OK")))</f>
      </c>
      <c r="H71" s="45"/>
      <c r="I71" s="3"/>
      <c r="J71" s="46">
        <f>'Leite_-_Produção'!S14</f>
        <v>0</v>
      </c>
      <c r="K71" s="74"/>
      <c r="L71" s="138"/>
      <c r="M71" s="37"/>
      <c r="N71" s="35"/>
      <c r="P71" s="50" t="e">
        <f>SUM(F72+D72)/H71</f>
        <v>#DIV/0!</v>
      </c>
      <c r="R71" s="7" t="str">
        <f aca="true" t="shared" si="6" ref="R71:R134">+$S$5</f>
        <v>20/21</v>
      </c>
      <c r="S71" s="21" t="str">
        <f t="shared" si="5"/>
        <v>0390</v>
      </c>
      <c r="T71" s="51">
        <v>7590</v>
      </c>
      <c r="U71" s="51"/>
      <c r="V71" s="41"/>
      <c r="W71" s="52">
        <f>+G77</f>
        <v>0</v>
      </c>
      <c r="X71" s="22">
        <f>D77</f>
        <v>0</v>
      </c>
      <c r="Y71" s="53" t="s">
        <v>40</v>
      </c>
    </row>
    <row r="72" spans="1:25" ht="25.5" customHeight="1">
      <c r="A72" s="133"/>
      <c r="B72" s="133"/>
      <c r="C72" s="54">
        <f>+C71*B71</f>
        <v>0</v>
      </c>
      <c r="D72" s="54">
        <f>+D71*B71</f>
        <v>0</v>
      </c>
      <c r="E72" s="54">
        <f>+E71*B71</f>
        <v>0</v>
      </c>
      <c r="F72" s="54">
        <f>+F71*B71</f>
        <v>0</v>
      </c>
      <c r="G72" s="35"/>
      <c r="H72" s="35"/>
      <c r="I72" s="3"/>
      <c r="J72" s="35"/>
      <c r="K72" s="35"/>
      <c r="L72" s="138"/>
      <c r="M72" s="35"/>
      <c r="N72" s="35"/>
      <c r="O72" s="35"/>
      <c r="P72" s="35"/>
      <c r="R72" s="7" t="str">
        <f t="shared" si="6"/>
        <v>20/21</v>
      </c>
      <c r="S72" s="21" t="str">
        <f t="shared" si="5"/>
        <v>0390</v>
      </c>
      <c r="T72" s="22" t="s">
        <v>41</v>
      </c>
      <c r="U72" s="22"/>
      <c r="V72" s="41"/>
      <c r="W72" s="41"/>
      <c r="X72" s="22">
        <f>K77</f>
        <v>0</v>
      </c>
      <c r="Y72" s="25" t="s">
        <v>42</v>
      </c>
    </row>
    <row r="73" spans="1:25" ht="4.5" customHeight="1">
      <c r="A73" s="55"/>
      <c r="B73" s="56"/>
      <c r="C73" s="57"/>
      <c r="D73" s="57"/>
      <c r="E73" s="57"/>
      <c r="F73" s="57"/>
      <c r="G73" s="57"/>
      <c r="H73" s="35"/>
      <c r="I73" s="29"/>
      <c r="J73" s="35"/>
      <c r="K73" s="35"/>
      <c r="L73" s="58"/>
      <c r="M73" s="35"/>
      <c r="N73" s="35"/>
      <c r="O73" s="35"/>
      <c r="P73" s="35"/>
      <c r="R73" s="7" t="str">
        <f t="shared" si="6"/>
        <v>20/21</v>
      </c>
      <c r="S73" s="21" t="str">
        <f t="shared" si="5"/>
        <v>0390</v>
      </c>
      <c r="T73" s="22" t="s">
        <v>43</v>
      </c>
      <c r="U73" s="22"/>
      <c r="V73" s="41"/>
      <c r="W73" s="41"/>
      <c r="X73" s="22">
        <f>K78</f>
        <v>0</v>
      </c>
      <c r="Y73" s="25" t="s">
        <v>44</v>
      </c>
    </row>
    <row r="74" spans="1:25" ht="16.5" customHeight="1">
      <c r="A74" s="135" t="s">
        <v>49</v>
      </c>
      <c r="B74" s="139" t="s">
        <v>46</v>
      </c>
      <c r="C74" s="139"/>
      <c r="D74" s="139"/>
      <c r="E74" s="139" t="s">
        <v>47</v>
      </c>
      <c r="F74" s="139"/>
      <c r="G74" s="139"/>
      <c r="H74" s="140" t="s">
        <v>48</v>
      </c>
      <c r="I74" s="3"/>
      <c r="J74" s="135" t="s">
        <v>49</v>
      </c>
      <c r="K74" s="139" t="s">
        <v>50</v>
      </c>
      <c r="L74" s="139"/>
      <c r="M74" s="139"/>
      <c r="N74" s="133" t="s">
        <v>51</v>
      </c>
      <c r="O74" s="133"/>
      <c r="P74" s="133"/>
      <c r="R74" s="7" t="str">
        <f t="shared" si="6"/>
        <v>20/21</v>
      </c>
      <c r="S74" s="21" t="str">
        <f t="shared" si="5"/>
        <v>0390</v>
      </c>
      <c r="T74" s="22" t="s">
        <v>52</v>
      </c>
      <c r="U74" s="22"/>
      <c r="V74" s="41"/>
      <c r="W74" s="41"/>
      <c r="X74" s="22">
        <f>L77</f>
        <v>0</v>
      </c>
      <c r="Y74" s="25" t="s">
        <v>53</v>
      </c>
    </row>
    <row r="75" spans="1:25" ht="16.5" customHeight="1">
      <c r="A75" s="135"/>
      <c r="B75" s="134" t="s">
        <v>54</v>
      </c>
      <c r="C75" s="134" t="s">
        <v>55</v>
      </c>
      <c r="D75" s="134" t="s">
        <v>56</v>
      </c>
      <c r="E75" s="134" t="s">
        <v>54</v>
      </c>
      <c r="F75" s="134" t="s">
        <v>55</v>
      </c>
      <c r="G75" s="134" t="s">
        <v>56</v>
      </c>
      <c r="H75" s="140"/>
      <c r="I75" s="3"/>
      <c r="J75" s="135"/>
      <c r="K75" s="136" t="s">
        <v>57</v>
      </c>
      <c r="L75" s="136" t="s">
        <v>58</v>
      </c>
      <c r="M75" s="136" t="s">
        <v>59</v>
      </c>
      <c r="N75" s="133"/>
      <c r="O75" s="133"/>
      <c r="P75" s="133"/>
      <c r="R75" s="7" t="str">
        <f t="shared" si="6"/>
        <v>20/21</v>
      </c>
      <c r="S75" s="21" t="str">
        <f t="shared" si="5"/>
        <v>0390</v>
      </c>
      <c r="T75" s="22" t="s">
        <v>60</v>
      </c>
      <c r="U75" s="22"/>
      <c r="V75" s="24"/>
      <c r="W75" s="24"/>
      <c r="X75" s="22">
        <f>+L78</f>
        <v>0</v>
      </c>
      <c r="Y75" s="25" t="s">
        <v>61</v>
      </c>
    </row>
    <row r="76" spans="1:25" ht="18" customHeight="1">
      <c r="A76" s="135"/>
      <c r="B76" s="135"/>
      <c r="C76" s="135"/>
      <c r="D76" s="135"/>
      <c r="E76" s="135"/>
      <c r="F76" s="135"/>
      <c r="G76" s="135"/>
      <c r="H76" s="135"/>
      <c r="I76" s="3"/>
      <c r="J76" s="135"/>
      <c r="K76" s="135"/>
      <c r="L76" s="135"/>
      <c r="M76" s="135"/>
      <c r="N76" s="59" t="s">
        <v>62</v>
      </c>
      <c r="O76" s="59" t="s">
        <v>63</v>
      </c>
      <c r="P76" s="59" t="s">
        <v>64</v>
      </c>
      <c r="R76" s="7" t="str">
        <f t="shared" si="6"/>
        <v>20/21</v>
      </c>
      <c r="S76" s="21" t="str">
        <f t="shared" si="5"/>
        <v>0390</v>
      </c>
      <c r="T76" s="22" t="s">
        <v>65</v>
      </c>
      <c r="U76" s="22"/>
      <c r="V76" s="24"/>
      <c r="W76" s="24"/>
      <c r="X76" s="22">
        <f>+M78</f>
        <v>0</v>
      </c>
      <c r="Y76" s="25" t="s">
        <v>66</v>
      </c>
    </row>
    <row r="77" spans="1:25" ht="16.5" customHeight="1">
      <c r="A77" s="59" t="s">
        <v>67</v>
      </c>
      <c r="B77" s="60"/>
      <c r="C77" s="60"/>
      <c r="D77" s="61"/>
      <c r="E77" s="61"/>
      <c r="F77" s="61"/>
      <c r="G77" s="61"/>
      <c r="H77" s="62"/>
      <c r="I77" s="3"/>
      <c r="J77" s="59" t="s">
        <v>67</v>
      </c>
      <c r="K77" s="60"/>
      <c r="L77" s="60"/>
      <c r="M77" s="60"/>
      <c r="N77" s="61"/>
      <c r="O77" s="61"/>
      <c r="P77" s="61"/>
      <c r="R77" s="7" t="str">
        <f t="shared" si="6"/>
        <v>20/21</v>
      </c>
      <c r="S77" s="21" t="str">
        <f t="shared" si="5"/>
        <v>0390</v>
      </c>
      <c r="T77" s="51">
        <v>7006</v>
      </c>
      <c r="U77" s="51"/>
      <c r="V77" s="24"/>
      <c r="W77" s="24"/>
      <c r="X77" s="22">
        <f>N77</f>
        <v>0</v>
      </c>
      <c r="Y77" s="53" t="s">
        <v>68</v>
      </c>
    </row>
    <row r="78" spans="1:25" ht="16.5" customHeight="1">
      <c r="A78" s="59" t="s">
        <v>69</v>
      </c>
      <c r="B78" s="60"/>
      <c r="C78" s="60"/>
      <c r="D78" s="35"/>
      <c r="E78" s="61"/>
      <c r="F78" s="61"/>
      <c r="G78" s="63"/>
      <c r="H78" s="62"/>
      <c r="I78" s="3"/>
      <c r="J78" s="59" t="s">
        <v>69</v>
      </c>
      <c r="K78" s="60"/>
      <c r="L78" s="60"/>
      <c r="M78" s="64"/>
      <c r="N78" s="65"/>
      <c r="O78" s="65"/>
      <c r="P78" s="65"/>
      <c r="R78" s="7" t="str">
        <f t="shared" si="6"/>
        <v>20/21</v>
      </c>
      <c r="S78" s="21" t="str">
        <f t="shared" si="5"/>
        <v>0390</v>
      </c>
      <c r="T78" s="51">
        <v>7007</v>
      </c>
      <c r="U78" s="51"/>
      <c r="V78" s="24"/>
      <c r="W78" s="24"/>
      <c r="X78" s="22">
        <f>O77</f>
        <v>0</v>
      </c>
      <c r="Y78" s="53" t="s">
        <v>70</v>
      </c>
    </row>
    <row r="79" spans="1:25" ht="18" customHeight="1">
      <c r="A79" s="36" t="s">
        <v>71</v>
      </c>
      <c r="B79" s="66">
        <f>IF(B71="","",(B78+B77)/B71)</f>
        <v>0</v>
      </c>
      <c r="C79" s="66">
        <f>IF(B71="","",(C78+C77)/B71)</f>
        <v>0</v>
      </c>
      <c r="D79" s="66">
        <f>IF(B71="","",(D78+D77)/B71)</f>
        <v>0</v>
      </c>
      <c r="E79" s="131" t="str">
        <f>IF(B71="","",IF(B79+C79+D79&gt;Bovinos!$AD$5," -&gt; índices (somados) acima da média",IF(B79+C79+D79&lt;Bovinos!$AD$4," -&gt; índices (somados) abaixo da média","")))</f>
        <v> -&gt; índices (somados) abaixo da média</v>
      </c>
      <c r="F79" s="131"/>
      <c r="G79" s="131"/>
      <c r="H79" s="131"/>
      <c r="I79" s="3"/>
      <c r="J79" s="36" t="s">
        <v>71</v>
      </c>
      <c r="K79" s="67">
        <f>IF(B71="","-",(K78+K77)/B71)</f>
        <v>0</v>
      </c>
      <c r="L79" s="67">
        <f>IF(B71="","-",(L78+L77)/B71)</f>
        <v>0</v>
      </c>
      <c r="M79" s="67">
        <f>IF(B71="","-",(M78+M77+O77+N77+P77)/B71)</f>
        <v>0</v>
      </c>
      <c r="N79" s="132" t="str">
        <f>IF(AND(K79="-",L79="-",M79="-"),"",IF(K79&gt;Bovinos!$AA$5," -&gt; índice(s) fora da faixa média",IF(K79&lt;Bovinos!$AA$4," -&gt; índice(s) fora da faixa média",IF(L79&gt;Bovinos!$AB$5," -&gt; índice(s) fora da faixa média",IF(L79&lt;Bovinos!$AB$4," -&gt; índice(s) fora da faixa média",IF(M79&gt;Bovinos!$AC$5," -&gt; índice(s) fora da faixa média",IF(M79&lt;Bovinos!$AC$4," -&gt; índice(s) fora da faixa média","")))))))</f>
        <v> -&gt; índice(s) fora da faixa média</v>
      </c>
      <c r="O79" s="132"/>
      <c r="P79" s="132"/>
      <c r="R79" s="7" t="str">
        <f t="shared" si="6"/>
        <v>20/21</v>
      </c>
      <c r="S79" s="21" t="str">
        <f t="shared" si="5"/>
        <v>0390</v>
      </c>
      <c r="T79" s="51">
        <v>7008</v>
      </c>
      <c r="U79" s="51"/>
      <c r="V79" s="24"/>
      <c r="W79" s="24"/>
      <c r="X79" s="22">
        <f>P77</f>
        <v>0</v>
      </c>
      <c r="Y79" s="53" t="s">
        <v>72</v>
      </c>
    </row>
    <row r="80" spans="1:25" ht="7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R80" s="7" t="str">
        <f t="shared" si="6"/>
        <v>20/21</v>
      </c>
      <c r="S80" s="21" t="str">
        <f t="shared" si="5"/>
        <v>0390</v>
      </c>
      <c r="T80" s="22" t="s">
        <v>73</v>
      </c>
      <c r="U80" s="22"/>
      <c r="V80" s="24"/>
      <c r="W80" s="24"/>
      <c r="X80" s="22">
        <f>+M77</f>
        <v>0</v>
      </c>
      <c r="Y80" s="25" t="s">
        <v>74</v>
      </c>
    </row>
    <row r="81" spans="1:25" ht="7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R81" s="7" t="str">
        <f t="shared" si="6"/>
        <v>20/21</v>
      </c>
      <c r="S81" s="21" t="str">
        <f t="shared" si="5"/>
        <v>0390</v>
      </c>
      <c r="T81" s="22" t="s">
        <v>75</v>
      </c>
      <c r="U81" s="22">
        <f>+H71</f>
        <v>0</v>
      </c>
      <c r="V81" s="24"/>
      <c r="W81" s="24"/>
      <c r="X81" s="22"/>
      <c r="Y81" s="25" t="s">
        <v>76</v>
      </c>
    </row>
    <row r="82" spans="1:25" ht="16.5" customHeight="1">
      <c r="A82" s="20"/>
      <c r="B82" s="20" t="s">
        <v>85</v>
      </c>
      <c r="C82" s="20" t="s">
        <v>86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R82" s="7" t="str">
        <f t="shared" si="6"/>
        <v>20/21</v>
      </c>
      <c r="S82" s="68" t="str">
        <f>+B82</f>
        <v>0430</v>
      </c>
      <c r="T82" s="69">
        <v>7014</v>
      </c>
      <c r="U82" s="69"/>
      <c r="V82" s="68">
        <f>J86</f>
        <v>0</v>
      </c>
      <c r="W82" s="68"/>
      <c r="X82" s="24"/>
      <c r="Y82" s="70" t="s">
        <v>21</v>
      </c>
    </row>
    <row r="83" spans="1:25" ht="6" customHeight="1">
      <c r="A83" s="26"/>
      <c r="B83" s="27"/>
      <c r="C83" s="28"/>
      <c r="D83" s="28"/>
      <c r="E83" s="28"/>
      <c r="F83" s="28"/>
      <c r="G83" s="3"/>
      <c r="H83" s="3"/>
      <c r="I83" s="29"/>
      <c r="J83" s="3"/>
      <c r="K83" s="3"/>
      <c r="L83" s="30"/>
      <c r="M83" s="3"/>
      <c r="N83" s="3"/>
      <c r="O83" s="3"/>
      <c r="P83" s="3"/>
      <c r="R83" s="7" t="str">
        <f t="shared" si="6"/>
        <v>20/21</v>
      </c>
      <c r="S83" s="68" t="str">
        <f aca="true" t="shared" si="7" ref="S83:S96">+S82</f>
        <v>0430</v>
      </c>
      <c r="T83" s="68"/>
      <c r="U83" s="68"/>
      <c r="V83" s="71">
        <f>M86</f>
        <v>0</v>
      </c>
      <c r="W83" s="68"/>
      <c r="X83" s="24"/>
      <c r="Y83" s="1" t="s">
        <v>22</v>
      </c>
    </row>
    <row r="84" spans="1:25" ht="11.25" customHeight="1">
      <c r="A84" s="35"/>
      <c r="B84" s="133" t="s">
        <v>26</v>
      </c>
      <c r="C84" s="140" t="s">
        <v>27</v>
      </c>
      <c r="D84" s="140"/>
      <c r="E84" s="140" t="s">
        <v>28</v>
      </c>
      <c r="F84" s="140"/>
      <c r="G84" s="35"/>
      <c r="H84" s="140" t="s">
        <v>29</v>
      </c>
      <c r="I84" s="3"/>
      <c r="J84" s="141" t="s">
        <v>30</v>
      </c>
      <c r="K84" s="142"/>
      <c r="L84" s="143"/>
      <c r="M84" s="37"/>
      <c r="N84" s="38"/>
      <c r="P84" s="144" t="s">
        <v>31</v>
      </c>
      <c r="R84" s="7" t="str">
        <f t="shared" si="6"/>
        <v>20/21</v>
      </c>
      <c r="S84" s="68" t="str">
        <f t="shared" si="7"/>
        <v>0430</v>
      </c>
      <c r="T84" s="69" t="s">
        <v>32</v>
      </c>
      <c r="U84" s="69"/>
      <c r="V84" s="69">
        <f>+B86</f>
        <v>11400</v>
      </c>
      <c r="W84" s="72">
        <f>+H92</f>
        <v>0</v>
      </c>
      <c r="X84" s="22">
        <f>B92+C92</f>
        <v>0</v>
      </c>
      <c r="Y84" s="70" t="s">
        <v>33</v>
      </c>
    </row>
    <row r="85" spans="1:25" ht="12" customHeight="1">
      <c r="A85" s="35"/>
      <c r="B85" s="133"/>
      <c r="C85" s="40" t="s">
        <v>35</v>
      </c>
      <c r="D85" s="40" t="s">
        <v>36</v>
      </c>
      <c r="E85" s="40" t="s">
        <v>35</v>
      </c>
      <c r="F85" s="40" t="s">
        <v>36</v>
      </c>
      <c r="G85" s="35"/>
      <c r="H85" s="140"/>
      <c r="I85" s="3"/>
      <c r="J85" s="141"/>
      <c r="K85" s="142"/>
      <c r="L85" s="143"/>
      <c r="M85" s="37"/>
      <c r="N85" s="38"/>
      <c r="O85" s="3"/>
      <c r="P85" s="144"/>
      <c r="R85" s="7" t="str">
        <f t="shared" si="6"/>
        <v>20/21</v>
      </c>
      <c r="S85" s="68" t="str">
        <f t="shared" si="7"/>
        <v>0430</v>
      </c>
      <c r="T85" s="69" t="s">
        <v>37</v>
      </c>
      <c r="U85" s="69"/>
      <c r="V85" s="73"/>
      <c r="W85" s="72">
        <f>H93</f>
        <v>0</v>
      </c>
      <c r="X85" s="22">
        <f>B93+C93</f>
        <v>0</v>
      </c>
      <c r="Y85" s="70" t="s">
        <v>38</v>
      </c>
    </row>
    <row r="86" spans="1:242" ht="25.5" customHeight="1">
      <c r="A86" s="133" t="s">
        <v>39</v>
      </c>
      <c r="B86" s="137">
        <v>11400</v>
      </c>
      <c r="C86" s="43"/>
      <c r="D86" s="43"/>
      <c r="E86" s="43"/>
      <c r="F86" s="43"/>
      <c r="G86" s="44">
        <f>IF(SUM(C87:F87)=0,"",IF(SUM(C86:F86)&lt;1,"&lt;100%",IF(SUM(C86:F86)&gt;1,"&gt;100%","OK")))</f>
      </c>
      <c r="H86" s="45"/>
      <c r="I86" s="3"/>
      <c r="J86" s="46">
        <f>'Leite_-_Produção'!S15</f>
        <v>0</v>
      </c>
      <c r="K86" s="74"/>
      <c r="L86" s="138"/>
      <c r="M86" s="37"/>
      <c r="N86" s="35"/>
      <c r="P86" s="50" t="e">
        <f>SUM(F87+D87)/H86</f>
        <v>#DIV/0!</v>
      </c>
      <c r="R86" s="7" t="str">
        <f t="shared" si="6"/>
        <v>20/21</v>
      </c>
      <c r="S86" s="68" t="str">
        <f t="shared" si="7"/>
        <v>0430</v>
      </c>
      <c r="T86" s="75">
        <v>7590</v>
      </c>
      <c r="U86" s="75"/>
      <c r="V86" s="73"/>
      <c r="W86" s="76">
        <f>+G92</f>
        <v>0</v>
      </c>
      <c r="X86" s="22">
        <f>D92</f>
        <v>0</v>
      </c>
      <c r="Y86" s="77" t="s">
        <v>40</v>
      </c>
      <c r="IH86"/>
    </row>
    <row r="87" spans="1:242" ht="16.5" customHeight="1">
      <c r="A87" s="133"/>
      <c r="B87" s="133"/>
      <c r="C87" s="80">
        <f>+C86*B86</f>
        <v>0</v>
      </c>
      <c r="D87" s="54">
        <f>+D86*B86</f>
        <v>0</v>
      </c>
      <c r="E87" s="54">
        <f>+E86*B86</f>
        <v>0</v>
      </c>
      <c r="F87" s="54">
        <f>+F86*B86</f>
        <v>0</v>
      </c>
      <c r="G87" s="35"/>
      <c r="H87" s="35"/>
      <c r="I87" s="3"/>
      <c r="J87" s="35"/>
      <c r="K87" s="35"/>
      <c r="L87" s="138"/>
      <c r="M87" s="35"/>
      <c r="N87" s="35"/>
      <c r="O87" s="35"/>
      <c r="P87" s="35"/>
      <c r="R87" s="7" t="str">
        <f t="shared" si="6"/>
        <v>20/21</v>
      </c>
      <c r="S87" s="68" t="str">
        <f t="shared" si="7"/>
        <v>0430</v>
      </c>
      <c r="T87" s="69" t="s">
        <v>41</v>
      </c>
      <c r="U87" s="69"/>
      <c r="V87" s="73"/>
      <c r="W87" s="73"/>
      <c r="X87" s="22">
        <f>K92</f>
        <v>0</v>
      </c>
      <c r="Y87" s="70" t="s">
        <v>42</v>
      </c>
      <c r="IH87"/>
    </row>
    <row r="88" spans="1:242" ht="4.5" customHeight="1">
      <c r="A88" s="55"/>
      <c r="B88" s="56"/>
      <c r="C88" s="57"/>
      <c r="D88" s="57"/>
      <c r="E88" s="57"/>
      <c r="F88" s="57"/>
      <c r="G88" s="57"/>
      <c r="H88" s="35"/>
      <c r="I88" s="29"/>
      <c r="J88" s="35"/>
      <c r="K88" s="35"/>
      <c r="L88" s="58"/>
      <c r="M88" s="35"/>
      <c r="N88" s="35"/>
      <c r="O88" s="35"/>
      <c r="P88" s="35"/>
      <c r="R88" s="7" t="str">
        <f t="shared" si="6"/>
        <v>20/21</v>
      </c>
      <c r="S88" s="68" t="str">
        <f t="shared" si="7"/>
        <v>0430</v>
      </c>
      <c r="T88" s="69" t="s">
        <v>43</v>
      </c>
      <c r="U88" s="69"/>
      <c r="V88" s="73"/>
      <c r="W88" s="73"/>
      <c r="X88" s="22">
        <f>K93</f>
        <v>0</v>
      </c>
      <c r="Y88" s="70" t="s">
        <v>44</v>
      </c>
      <c r="IH88"/>
    </row>
    <row r="89" spans="1:242" ht="16.5" customHeight="1">
      <c r="A89" s="135" t="s">
        <v>49</v>
      </c>
      <c r="B89" s="139" t="s">
        <v>46</v>
      </c>
      <c r="C89" s="139"/>
      <c r="D89" s="139"/>
      <c r="E89" s="139" t="s">
        <v>47</v>
      </c>
      <c r="F89" s="139"/>
      <c r="G89" s="139"/>
      <c r="H89" s="140" t="s">
        <v>48</v>
      </c>
      <c r="I89" s="3"/>
      <c r="J89" s="135" t="s">
        <v>49</v>
      </c>
      <c r="K89" s="139" t="s">
        <v>50</v>
      </c>
      <c r="L89" s="139"/>
      <c r="M89" s="139"/>
      <c r="N89" s="133" t="s">
        <v>51</v>
      </c>
      <c r="O89" s="133"/>
      <c r="P89" s="133"/>
      <c r="R89" s="7" t="str">
        <f t="shared" si="6"/>
        <v>20/21</v>
      </c>
      <c r="S89" s="68" t="str">
        <f t="shared" si="7"/>
        <v>0430</v>
      </c>
      <c r="T89" s="69" t="s">
        <v>52</v>
      </c>
      <c r="U89" s="69"/>
      <c r="V89" s="73"/>
      <c r="W89" s="73"/>
      <c r="X89" s="22">
        <f>L92</f>
        <v>0</v>
      </c>
      <c r="Y89" s="70" t="s">
        <v>53</v>
      </c>
      <c r="IH89"/>
    </row>
    <row r="90" spans="1:242" ht="16.5" customHeight="1">
      <c r="A90" s="135"/>
      <c r="B90" s="134" t="s">
        <v>54</v>
      </c>
      <c r="C90" s="134" t="s">
        <v>55</v>
      </c>
      <c r="D90" s="134" t="s">
        <v>56</v>
      </c>
      <c r="E90" s="134" t="s">
        <v>54</v>
      </c>
      <c r="F90" s="134" t="s">
        <v>55</v>
      </c>
      <c r="G90" s="134" t="s">
        <v>56</v>
      </c>
      <c r="H90" s="140"/>
      <c r="I90" s="3"/>
      <c r="J90" s="135"/>
      <c r="K90" s="136" t="s">
        <v>57</v>
      </c>
      <c r="L90" s="136" t="s">
        <v>58</v>
      </c>
      <c r="M90" s="136" t="s">
        <v>59</v>
      </c>
      <c r="N90" s="133"/>
      <c r="O90" s="133"/>
      <c r="P90" s="133"/>
      <c r="R90" s="7" t="str">
        <f t="shared" si="6"/>
        <v>20/21</v>
      </c>
      <c r="S90" s="68" t="str">
        <f t="shared" si="7"/>
        <v>0430</v>
      </c>
      <c r="T90" s="69" t="s">
        <v>60</v>
      </c>
      <c r="U90" s="69"/>
      <c r="V90" s="68"/>
      <c r="W90" s="68"/>
      <c r="X90" s="22">
        <f>+L93</f>
        <v>0</v>
      </c>
      <c r="Y90" s="70" t="s">
        <v>61</v>
      </c>
      <c r="IH90"/>
    </row>
    <row r="91" spans="1:242" ht="18" customHeight="1">
      <c r="A91" s="135"/>
      <c r="B91" s="135"/>
      <c r="C91" s="135"/>
      <c r="D91" s="135"/>
      <c r="E91" s="135"/>
      <c r="F91" s="135"/>
      <c r="G91" s="135"/>
      <c r="H91" s="135"/>
      <c r="I91" s="3"/>
      <c r="J91" s="135"/>
      <c r="K91" s="135"/>
      <c r="L91" s="135"/>
      <c r="M91" s="135"/>
      <c r="N91" s="59" t="s">
        <v>62</v>
      </c>
      <c r="O91" s="59" t="s">
        <v>63</v>
      </c>
      <c r="P91" s="59" t="s">
        <v>64</v>
      </c>
      <c r="R91" s="7" t="str">
        <f t="shared" si="6"/>
        <v>20/21</v>
      </c>
      <c r="S91" s="68" t="str">
        <f t="shared" si="7"/>
        <v>0430</v>
      </c>
      <c r="T91" s="69" t="s">
        <v>65</v>
      </c>
      <c r="U91" s="69"/>
      <c r="V91" s="68"/>
      <c r="W91" s="68"/>
      <c r="X91" s="22">
        <f>+M93</f>
        <v>0</v>
      </c>
      <c r="Y91" s="70" t="s">
        <v>66</v>
      </c>
      <c r="IH91"/>
    </row>
    <row r="92" spans="1:242" ht="16.5" customHeight="1">
      <c r="A92" s="59" t="s">
        <v>67</v>
      </c>
      <c r="B92" s="60"/>
      <c r="C92" s="60"/>
      <c r="D92" s="61"/>
      <c r="E92" s="61"/>
      <c r="F92" s="61"/>
      <c r="G92" s="61"/>
      <c r="H92" s="62"/>
      <c r="I92" s="3"/>
      <c r="J92" s="59" t="s">
        <v>67</v>
      </c>
      <c r="K92" s="60"/>
      <c r="L92" s="60"/>
      <c r="M92" s="60"/>
      <c r="N92" s="61"/>
      <c r="O92" s="61"/>
      <c r="P92" s="61"/>
      <c r="R92" s="7" t="str">
        <f t="shared" si="6"/>
        <v>20/21</v>
      </c>
      <c r="S92" s="68" t="str">
        <f t="shared" si="7"/>
        <v>0430</v>
      </c>
      <c r="T92" s="75">
        <v>7006</v>
      </c>
      <c r="U92" s="75"/>
      <c r="V92" s="68"/>
      <c r="W92" s="68"/>
      <c r="X92" s="22">
        <f>N92</f>
        <v>0</v>
      </c>
      <c r="Y92" s="77" t="s">
        <v>68</v>
      </c>
      <c r="IH92"/>
    </row>
    <row r="93" spans="1:25" ht="16.5" customHeight="1">
      <c r="A93" s="59" t="s">
        <v>69</v>
      </c>
      <c r="B93" s="60"/>
      <c r="C93" s="60"/>
      <c r="D93" s="35"/>
      <c r="E93" s="61"/>
      <c r="F93" s="61"/>
      <c r="G93" s="63"/>
      <c r="H93" s="62"/>
      <c r="I93" s="3"/>
      <c r="J93" s="59" t="s">
        <v>69</v>
      </c>
      <c r="K93" s="60"/>
      <c r="L93" s="60"/>
      <c r="M93" s="64"/>
      <c r="N93" s="65"/>
      <c r="O93" s="65"/>
      <c r="P93" s="65"/>
      <c r="R93" s="7" t="str">
        <f t="shared" si="6"/>
        <v>20/21</v>
      </c>
      <c r="S93" s="68" t="str">
        <f t="shared" si="7"/>
        <v>0430</v>
      </c>
      <c r="T93" s="75">
        <v>7007</v>
      </c>
      <c r="U93" s="75"/>
      <c r="V93" s="68"/>
      <c r="W93" s="68"/>
      <c r="X93" s="22">
        <f>O92</f>
        <v>0</v>
      </c>
      <c r="Y93" s="77" t="s">
        <v>70</v>
      </c>
    </row>
    <row r="94" spans="1:25" ht="18" customHeight="1">
      <c r="A94" s="36" t="s">
        <v>71</v>
      </c>
      <c r="B94" s="66">
        <f>IF(B86="","",(B93+B92)/B86)</f>
        <v>0</v>
      </c>
      <c r="C94" s="66">
        <f>IF(B86="","",(C93+C92)/B86)</f>
        <v>0</v>
      </c>
      <c r="D94" s="66">
        <f>IF(B86="","",(D93+D92)/B86)</f>
        <v>0</v>
      </c>
      <c r="E94" s="131" t="str">
        <f>IF(B86="","",IF(B94+C94+D94&gt;Bovinos!$AD$5," -&gt; índices (somados) acima da média",IF(B94+C94+D94&lt;Bovinos!$AD$4," -&gt; índices (somados) abaixo da média","")))</f>
        <v> -&gt; índices (somados) abaixo da média</v>
      </c>
      <c r="F94" s="131"/>
      <c r="G94" s="131"/>
      <c r="H94" s="131"/>
      <c r="I94" s="3"/>
      <c r="J94" s="36" t="s">
        <v>71</v>
      </c>
      <c r="K94" s="67">
        <f>IF(B86="","-",(K93+K92)/B86)</f>
        <v>0</v>
      </c>
      <c r="L94" s="67">
        <f>IF(B86="","-",(L93+L92)/B86)</f>
        <v>0</v>
      </c>
      <c r="M94" s="67">
        <f>IF(B86="","-",(M93+M92+O92+N92+P92)/B86)</f>
        <v>0</v>
      </c>
      <c r="N94" s="132" t="str">
        <f>IF(AND(K94="-",L94="-",M94="-"),"",IF(K94&gt;Bovinos!$AA$5," -&gt; índice(s) fora da faixa média",IF(K94&lt;Bovinos!$AA$4," -&gt; índice(s) fora da faixa média",IF(L94&gt;Bovinos!$AB$5," -&gt; índice(s) fora da faixa média",IF(L94&lt;Bovinos!$AB$4," -&gt; índice(s) fora da faixa média",IF(M94&gt;Bovinos!$AC$5," -&gt; índice(s) fora da faixa média",IF(M94&lt;Bovinos!$AC$4," -&gt; índice(s) fora da faixa média","")))))))</f>
        <v> -&gt; índice(s) fora da faixa média</v>
      </c>
      <c r="O94" s="132"/>
      <c r="P94" s="132"/>
      <c r="R94" s="7" t="str">
        <f t="shared" si="6"/>
        <v>20/21</v>
      </c>
      <c r="S94" s="68" t="str">
        <f t="shared" si="7"/>
        <v>0430</v>
      </c>
      <c r="T94" s="75">
        <v>7008</v>
      </c>
      <c r="U94" s="75"/>
      <c r="V94" s="68"/>
      <c r="W94" s="68"/>
      <c r="X94" s="22">
        <f>P92</f>
        <v>0</v>
      </c>
      <c r="Y94" s="77" t="s">
        <v>72</v>
      </c>
    </row>
    <row r="95" spans="1:25" ht="7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R95" s="7" t="str">
        <f t="shared" si="6"/>
        <v>20/21</v>
      </c>
      <c r="S95" s="68" t="str">
        <f t="shared" si="7"/>
        <v>0430</v>
      </c>
      <c r="T95" s="69" t="s">
        <v>73</v>
      </c>
      <c r="U95" s="69"/>
      <c r="V95" s="68"/>
      <c r="W95" s="18"/>
      <c r="X95" s="22">
        <f>+M92</f>
        <v>0</v>
      </c>
      <c r="Y95" s="70" t="s">
        <v>74</v>
      </c>
    </row>
    <row r="96" spans="1:25" ht="7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R96" s="7" t="str">
        <f t="shared" si="6"/>
        <v>20/21</v>
      </c>
      <c r="S96" s="68" t="str">
        <f t="shared" si="7"/>
        <v>0430</v>
      </c>
      <c r="T96" s="69" t="s">
        <v>75</v>
      </c>
      <c r="U96" s="69">
        <f>+H86</f>
        <v>0</v>
      </c>
      <c r="V96" s="68"/>
      <c r="W96" s="18"/>
      <c r="X96" s="22"/>
      <c r="Y96" s="70" t="s">
        <v>76</v>
      </c>
    </row>
    <row r="97" spans="1:25" ht="16.5" customHeight="1">
      <c r="A97" s="20"/>
      <c r="B97" s="20" t="s">
        <v>88</v>
      </c>
      <c r="C97" s="20" t="s">
        <v>89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R97" s="7" t="str">
        <f t="shared" si="6"/>
        <v>20/21</v>
      </c>
      <c r="S97" s="21" t="str">
        <f>+B97</f>
        <v>0655</v>
      </c>
      <c r="T97" s="22">
        <v>7014</v>
      </c>
      <c r="U97" s="22"/>
      <c r="V97" s="24">
        <f>J101</f>
        <v>0</v>
      </c>
      <c r="W97" s="24"/>
      <c r="X97" s="24"/>
      <c r="Y97" s="25" t="s">
        <v>21</v>
      </c>
    </row>
    <row r="98" spans="1:25" ht="6" customHeight="1">
      <c r="A98" s="26"/>
      <c r="B98" s="27"/>
      <c r="C98" s="28"/>
      <c r="D98" s="28"/>
      <c r="E98" s="28"/>
      <c r="F98" s="28"/>
      <c r="G98" s="3"/>
      <c r="H98" s="3"/>
      <c r="I98" s="29"/>
      <c r="J98" s="3"/>
      <c r="K98" s="3"/>
      <c r="L98" s="30"/>
      <c r="M98" s="3"/>
      <c r="N98" s="3"/>
      <c r="O98" s="3"/>
      <c r="P98" s="3"/>
      <c r="R98" s="7" t="str">
        <f t="shared" si="6"/>
        <v>20/21</v>
      </c>
      <c r="S98" s="21" t="str">
        <f aca="true" t="shared" si="8" ref="S98:S111">+S97</f>
        <v>0655</v>
      </c>
      <c r="T98" s="24"/>
      <c r="U98" s="24"/>
      <c r="V98" s="31">
        <f>M101</f>
        <v>0</v>
      </c>
      <c r="W98" s="24"/>
      <c r="X98" s="24"/>
      <c r="Y98" s="24" t="s">
        <v>22</v>
      </c>
    </row>
    <row r="99" spans="1:25" ht="11.25" customHeight="1">
      <c r="A99" s="35"/>
      <c r="B99" s="133" t="s">
        <v>26</v>
      </c>
      <c r="C99" s="140" t="s">
        <v>27</v>
      </c>
      <c r="D99" s="140"/>
      <c r="E99" s="140" t="s">
        <v>28</v>
      </c>
      <c r="F99" s="140"/>
      <c r="G99" s="35"/>
      <c r="H99" s="140" t="s">
        <v>29</v>
      </c>
      <c r="I99" s="3"/>
      <c r="J99" s="141" t="s">
        <v>30</v>
      </c>
      <c r="K99" s="142"/>
      <c r="L99" s="143"/>
      <c r="M99" s="37"/>
      <c r="N99" s="38"/>
      <c r="P99" s="144" t="s">
        <v>31</v>
      </c>
      <c r="R99" s="7" t="str">
        <f t="shared" si="6"/>
        <v>20/21</v>
      </c>
      <c r="S99" s="21" t="str">
        <f t="shared" si="8"/>
        <v>0655</v>
      </c>
      <c r="T99" s="22" t="s">
        <v>32</v>
      </c>
      <c r="U99" s="22"/>
      <c r="V99" s="22">
        <f>+B101</f>
        <v>17500</v>
      </c>
      <c r="W99" s="39">
        <f>+H107</f>
        <v>0</v>
      </c>
      <c r="X99" s="22">
        <f>B107+C107</f>
        <v>0</v>
      </c>
      <c r="Y99" s="25" t="s">
        <v>33</v>
      </c>
    </row>
    <row r="100" spans="1:25" ht="12" customHeight="1">
      <c r="A100" s="35"/>
      <c r="B100" s="133"/>
      <c r="C100" s="40" t="s">
        <v>35</v>
      </c>
      <c r="D100" s="40" t="s">
        <v>36</v>
      </c>
      <c r="E100" s="40" t="s">
        <v>35</v>
      </c>
      <c r="F100" s="40" t="s">
        <v>36</v>
      </c>
      <c r="G100" s="35"/>
      <c r="H100" s="140"/>
      <c r="I100" s="3"/>
      <c r="J100" s="141"/>
      <c r="K100" s="142"/>
      <c r="L100" s="143"/>
      <c r="M100" s="37"/>
      <c r="N100" s="38"/>
      <c r="O100" s="3"/>
      <c r="P100" s="144"/>
      <c r="R100" s="7" t="str">
        <f t="shared" si="6"/>
        <v>20/21</v>
      </c>
      <c r="S100" s="21" t="str">
        <f t="shared" si="8"/>
        <v>0655</v>
      </c>
      <c r="T100" s="22" t="s">
        <v>37</v>
      </c>
      <c r="U100" s="22"/>
      <c r="V100" s="41"/>
      <c r="W100" s="39">
        <f>H108</f>
        <v>0</v>
      </c>
      <c r="X100" s="22">
        <f>B108+C108</f>
        <v>0</v>
      </c>
      <c r="Y100" s="25" t="s">
        <v>38</v>
      </c>
    </row>
    <row r="101" spans="1:25" ht="16.5" customHeight="1">
      <c r="A101" s="133" t="s">
        <v>39</v>
      </c>
      <c r="B101" s="137">
        <v>17500</v>
      </c>
      <c r="C101" s="43"/>
      <c r="D101" s="43"/>
      <c r="E101" s="43"/>
      <c r="F101" s="43"/>
      <c r="G101" s="44">
        <f>IF(SUM(C102:F102)=0,"",IF(SUM(C101:F101)&lt;1,"&lt;100%",IF(SUM(C101:F101)&gt;1,"&gt;100%","OK")))</f>
      </c>
      <c r="H101" s="45"/>
      <c r="I101" s="3"/>
      <c r="J101" s="46">
        <f>'Leite_-_Produção'!S16</f>
        <v>0</v>
      </c>
      <c r="K101" s="74"/>
      <c r="L101" s="138"/>
      <c r="M101" s="37"/>
      <c r="N101" s="35"/>
      <c r="P101" s="50" t="e">
        <f>SUM(F102+D102)/H101</f>
        <v>#DIV/0!</v>
      </c>
      <c r="R101" s="7" t="str">
        <f t="shared" si="6"/>
        <v>20/21</v>
      </c>
      <c r="S101" s="21" t="str">
        <f t="shared" si="8"/>
        <v>0655</v>
      </c>
      <c r="T101" s="51">
        <v>7590</v>
      </c>
      <c r="U101" s="51"/>
      <c r="V101" s="41"/>
      <c r="W101" s="52">
        <f>+G107</f>
        <v>0</v>
      </c>
      <c r="X101" s="22">
        <f>D107</f>
        <v>0</v>
      </c>
      <c r="Y101" s="53" t="s">
        <v>40</v>
      </c>
    </row>
    <row r="102" spans="1:25" ht="16.5" customHeight="1">
      <c r="A102" s="133"/>
      <c r="B102" s="133"/>
      <c r="C102" s="80">
        <f>+C101*B101</f>
        <v>0</v>
      </c>
      <c r="D102" s="54">
        <f>+D101*B101</f>
        <v>0</v>
      </c>
      <c r="E102" s="54">
        <f>+E101*B101</f>
        <v>0</v>
      </c>
      <c r="F102" s="54">
        <f>+F101*B101</f>
        <v>0</v>
      </c>
      <c r="G102" s="35"/>
      <c r="H102" s="35"/>
      <c r="I102" s="3"/>
      <c r="J102" s="35"/>
      <c r="K102" s="35"/>
      <c r="L102" s="138"/>
      <c r="M102" s="35"/>
      <c r="N102" s="35"/>
      <c r="O102" s="35"/>
      <c r="P102" s="35"/>
      <c r="R102" s="7" t="str">
        <f t="shared" si="6"/>
        <v>20/21</v>
      </c>
      <c r="S102" s="21" t="str">
        <f t="shared" si="8"/>
        <v>0655</v>
      </c>
      <c r="T102" s="22" t="s">
        <v>41</v>
      </c>
      <c r="U102" s="22"/>
      <c r="V102" s="41"/>
      <c r="W102" s="41"/>
      <c r="X102" s="22">
        <f>K107</f>
        <v>0</v>
      </c>
      <c r="Y102" s="25" t="s">
        <v>42</v>
      </c>
    </row>
    <row r="103" spans="1:25" ht="4.5" customHeight="1">
      <c r="A103" s="55"/>
      <c r="B103" s="56"/>
      <c r="C103" s="57"/>
      <c r="D103" s="57"/>
      <c r="E103" s="57"/>
      <c r="F103" s="57"/>
      <c r="G103" s="57"/>
      <c r="H103" s="35"/>
      <c r="I103" s="29"/>
      <c r="J103" s="35"/>
      <c r="K103" s="35"/>
      <c r="L103" s="58"/>
      <c r="M103" s="35"/>
      <c r="N103" s="35"/>
      <c r="O103" s="35"/>
      <c r="P103" s="35"/>
      <c r="R103" s="7" t="str">
        <f t="shared" si="6"/>
        <v>20/21</v>
      </c>
      <c r="S103" s="21" t="str">
        <f t="shared" si="8"/>
        <v>0655</v>
      </c>
      <c r="T103" s="22" t="s">
        <v>43</v>
      </c>
      <c r="U103" s="22"/>
      <c r="V103" s="41"/>
      <c r="W103" s="41"/>
      <c r="X103" s="22">
        <f>K108</f>
        <v>0</v>
      </c>
      <c r="Y103" s="25" t="s">
        <v>44</v>
      </c>
    </row>
    <row r="104" spans="1:25" ht="16.5" customHeight="1">
      <c r="A104" s="135" t="s">
        <v>49</v>
      </c>
      <c r="B104" s="139" t="s">
        <v>46</v>
      </c>
      <c r="C104" s="139"/>
      <c r="D104" s="139"/>
      <c r="E104" s="139" t="s">
        <v>47</v>
      </c>
      <c r="F104" s="139"/>
      <c r="G104" s="139"/>
      <c r="H104" s="140" t="s">
        <v>48</v>
      </c>
      <c r="I104" s="3"/>
      <c r="J104" s="135" t="s">
        <v>49</v>
      </c>
      <c r="K104" s="139" t="s">
        <v>50</v>
      </c>
      <c r="L104" s="139"/>
      <c r="M104" s="139"/>
      <c r="N104" s="133" t="s">
        <v>51</v>
      </c>
      <c r="O104" s="133"/>
      <c r="P104" s="133"/>
      <c r="R104" s="7" t="str">
        <f t="shared" si="6"/>
        <v>20/21</v>
      </c>
      <c r="S104" s="21" t="str">
        <f t="shared" si="8"/>
        <v>0655</v>
      </c>
      <c r="T104" s="22" t="s">
        <v>52</v>
      </c>
      <c r="U104" s="22"/>
      <c r="V104" s="41"/>
      <c r="W104" s="41"/>
      <c r="X104" s="22">
        <f>L107</f>
        <v>0</v>
      </c>
      <c r="Y104" s="25" t="s">
        <v>53</v>
      </c>
    </row>
    <row r="105" spans="1:25" ht="16.5" customHeight="1">
      <c r="A105" s="135"/>
      <c r="B105" s="134" t="s">
        <v>54</v>
      </c>
      <c r="C105" s="134" t="s">
        <v>55</v>
      </c>
      <c r="D105" s="134" t="s">
        <v>56</v>
      </c>
      <c r="E105" s="134" t="s">
        <v>54</v>
      </c>
      <c r="F105" s="134" t="s">
        <v>55</v>
      </c>
      <c r="G105" s="134" t="s">
        <v>56</v>
      </c>
      <c r="H105" s="140"/>
      <c r="I105" s="3"/>
      <c r="J105" s="135"/>
      <c r="K105" s="136" t="s">
        <v>57</v>
      </c>
      <c r="L105" s="136" t="s">
        <v>58</v>
      </c>
      <c r="M105" s="136" t="s">
        <v>59</v>
      </c>
      <c r="N105" s="133"/>
      <c r="O105" s="133"/>
      <c r="P105" s="133"/>
      <c r="R105" s="7" t="str">
        <f t="shared" si="6"/>
        <v>20/21</v>
      </c>
      <c r="S105" s="21" t="str">
        <f t="shared" si="8"/>
        <v>0655</v>
      </c>
      <c r="T105" s="22" t="s">
        <v>60</v>
      </c>
      <c r="U105" s="22"/>
      <c r="V105" s="24"/>
      <c r="W105" s="24"/>
      <c r="X105" s="22">
        <f>+L108</f>
        <v>0</v>
      </c>
      <c r="Y105" s="25" t="s">
        <v>61</v>
      </c>
    </row>
    <row r="106" spans="1:25" ht="18" customHeight="1">
      <c r="A106" s="135"/>
      <c r="B106" s="135"/>
      <c r="C106" s="135"/>
      <c r="D106" s="135"/>
      <c r="E106" s="135"/>
      <c r="F106" s="135"/>
      <c r="G106" s="135"/>
      <c r="H106" s="135"/>
      <c r="I106" s="3"/>
      <c r="J106" s="135"/>
      <c r="K106" s="135"/>
      <c r="L106" s="135"/>
      <c r="M106" s="135"/>
      <c r="N106" s="59" t="s">
        <v>62</v>
      </c>
      <c r="O106" s="59" t="s">
        <v>63</v>
      </c>
      <c r="P106" s="59" t="s">
        <v>64</v>
      </c>
      <c r="R106" s="7" t="str">
        <f t="shared" si="6"/>
        <v>20/21</v>
      </c>
      <c r="S106" s="21" t="str">
        <f t="shared" si="8"/>
        <v>0655</v>
      </c>
      <c r="T106" s="22" t="s">
        <v>65</v>
      </c>
      <c r="U106" s="22"/>
      <c r="V106" s="24"/>
      <c r="W106" s="24"/>
      <c r="X106" s="22">
        <f>+M108</f>
        <v>0</v>
      </c>
      <c r="Y106" s="25" t="s">
        <v>66</v>
      </c>
    </row>
    <row r="107" spans="1:25" ht="16.5" customHeight="1">
      <c r="A107" s="59" t="s">
        <v>67</v>
      </c>
      <c r="B107" s="60"/>
      <c r="C107" s="60"/>
      <c r="D107" s="61"/>
      <c r="E107" s="61"/>
      <c r="F107" s="61"/>
      <c r="G107" s="61"/>
      <c r="H107" s="62"/>
      <c r="I107" s="3"/>
      <c r="J107" s="59" t="s">
        <v>67</v>
      </c>
      <c r="K107" s="60"/>
      <c r="L107" s="60"/>
      <c r="M107" s="60"/>
      <c r="N107" s="61"/>
      <c r="O107" s="61"/>
      <c r="P107" s="61"/>
      <c r="R107" s="7" t="str">
        <f t="shared" si="6"/>
        <v>20/21</v>
      </c>
      <c r="S107" s="21" t="str">
        <f t="shared" si="8"/>
        <v>0655</v>
      </c>
      <c r="T107" s="51">
        <v>7006</v>
      </c>
      <c r="U107" s="51"/>
      <c r="V107" s="24"/>
      <c r="W107" s="24"/>
      <c r="X107" s="22">
        <f>N107</f>
        <v>0</v>
      </c>
      <c r="Y107" s="53" t="s">
        <v>68</v>
      </c>
    </row>
    <row r="108" spans="1:25" ht="16.5" customHeight="1">
      <c r="A108" s="59" t="s">
        <v>69</v>
      </c>
      <c r="B108" s="60"/>
      <c r="C108" s="60"/>
      <c r="D108" s="35"/>
      <c r="E108" s="61"/>
      <c r="F108" s="61"/>
      <c r="G108" s="63"/>
      <c r="H108" s="62"/>
      <c r="I108" s="3"/>
      <c r="J108" s="59" t="s">
        <v>69</v>
      </c>
      <c r="K108" s="60"/>
      <c r="L108" s="60"/>
      <c r="M108" s="64"/>
      <c r="N108" s="65"/>
      <c r="O108" s="65"/>
      <c r="P108" s="65"/>
      <c r="R108" s="7" t="str">
        <f t="shared" si="6"/>
        <v>20/21</v>
      </c>
      <c r="S108" s="21" t="str">
        <f t="shared" si="8"/>
        <v>0655</v>
      </c>
      <c r="T108" s="51">
        <v>7007</v>
      </c>
      <c r="U108" s="51"/>
      <c r="V108" s="24"/>
      <c r="W108" s="24"/>
      <c r="X108" s="22">
        <f>O107</f>
        <v>0</v>
      </c>
      <c r="Y108" s="53" t="s">
        <v>70</v>
      </c>
    </row>
    <row r="109" spans="1:25" ht="18" customHeight="1">
      <c r="A109" s="36" t="s">
        <v>71</v>
      </c>
      <c r="B109" s="66">
        <f>IF(B101="","",(B108+B107)/B101)</f>
        <v>0</v>
      </c>
      <c r="C109" s="66">
        <f>IF(B101="","",(C108+C107)/B101)</f>
        <v>0</v>
      </c>
      <c r="D109" s="66">
        <f>IF(B101="","",(D108+D107)/B101)</f>
        <v>0</v>
      </c>
      <c r="E109" s="131" t="str">
        <f>IF(B101="","",IF(B109+C109+D109&gt;Bovinos!$AD$5," -&gt; índices (somados) acima da média",IF(B109+C109+D109&lt;Bovinos!$AD$4," -&gt; índices (somados) abaixo da média","")))</f>
        <v> -&gt; índices (somados) abaixo da média</v>
      </c>
      <c r="F109" s="131"/>
      <c r="G109" s="131"/>
      <c r="H109" s="131"/>
      <c r="I109" s="3"/>
      <c r="J109" s="36" t="s">
        <v>71</v>
      </c>
      <c r="K109" s="67">
        <f>IF(B101="","-",(K108+K107)/B101)</f>
        <v>0</v>
      </c>
      <c r="L109" s="67">
        <f>IF(B101="","-",(L108+L107)/B101)</f>
        <v>0</v>
      </c>
      <c r="M109" s="67">
        <f>IF(B101="","-",(M108+M107+O107+N107+P107)/B101)</f>
        <v>0</v>
      </c>
      <c r="N109" s="132" t="str">
        <f>IF(AND(K109="-",L109="-",M109="-"),"",IF(K109&gt;Bovinos!$AA$5," -&gt; índice(s) fora da faixa média",IF(K109&lt;Bovinos!$AA$4," -&gt; índice(s) fora da faixa média",IF(L109&gt;Bovinos!$AB$5," -&gt; índice(s) fora da faixa média",IF(L109&lt;Bovinos!$AB$4," -&gt; índice(s) fora da faixa média",IF(M109&gt;Bovinos!$AC$5," -&gt; índice(s) fora da faixa média",IF(M109&lt;Bovinos!$AC$4," -&gt; índice(s) fora da faixa média","")))))))</f>
        <v> -&gt; índice(s) fora da faixa média</v>
      </c>
      <c r="O109" s="132"/>
      <c r="P109" s="132"/>
      <c r="R109" s="7" t="str">
        <f t="shared" si="6"/>
        <v>20/21</v>
      </c>
      <c r="S109" s="21" t="str">
        <f t="shared" si="8"/>
        <v>0655</v>
      </c>
      <c r="T109" s="51">
        <v>7008</v>
      </c>
      <c r="U109" s="51"/>
      <c r="V109" s="24"/>
      <c r="W109" s="24"/>
      <c r="X109" s="22">
        <f>P107</f>
        <v>0</v>
      </c>
      <c r="Y109" s="53" t="s">
        <v>72</v>
      </c>
    </row>
    <row r="110" spans="1:25" ht="7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R110" s="7" t="str">
        <f t="shared" si="6"/>
        <v>20/21</v>
      </c>
      <c r="S110" s="21" t="str">
        <f t="shared" si="8"/>
        <v>0655</v>
      </c>
      <c r="T110" s="22" t="s">
        <v>73</v>
      </c>
      <c r="U110" s="22"/>
      <c r="V110" s="24"/>
      <c r="W110" s="24"/>
      <c r="X110" s="22">
        <f>+M107</f>
        <v>0</v>
      </c>
      <c r="Y110" s="25" t="s">
        <v>74</v>
      </c>
    </row>
    <row r="111" spans="1:25" ht="7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R111" s="7" t="str">
        <f t="shared" si="6"/>
        <v>20/21</v>
      </c>
      <c r="S111" s="21" t="str">
        <f t="shared" si="8"/>
        <v>0655</v>
      </c>
      <c r="T111" s="22" t="s">
        <v>75</v>
      </c>
      <c r="U111" s="22">
        <f>+H101</f>
        <v>0</v>
      </c>
      <c r="V111" s="24"/>
      <c r="W111" s="24"/>
      <c r="X111" s="22"/>
      <c r="Y111" s="25" t="s">
        <v>76</v>
      </c>
    </row>
    <row r="112" spans="1:25" ht="16.5" customHeight="1">
      <c r="A112" s="20"/>
      <c r="B112" s="20" t="s">
        <v>90</v>
      </c>
      <c r="C112" s="20" t="s">
        <v>91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R112" s="7" t="str">
        <f t="shared" si="6"/>
        <v>20/21</v>
      </c>
      <c r="S112" s="68" t="str">
        <f>+B112</f>
        <v>0750</v>
      </c>
      <c r="T112" s="69">
        <v>7014</v>
      </c>
      <c r="U112" s="69"/>
      <c r="V112" s="68">
        <f>J116</f>
        <v>0</v>
      </c>
      <c r="W112" s="68"/>
      <c r="X112" s="24"/>
      <c r="Y112" s="70" t="s">
        <v>21</v>
      </c>
    </row>
    <row r="113" spans="1:25" ht="6" customHeight="1">
      <c r="A113" s="26"/>
      <c r="B113" s="27"/>
      <c r="C113" s="28"/>
      <c r="D113" s="28"/>
      <c r="E113" s="28"/>
      <c r="F113" s="28"/>
      <c r="G113" s="3"/>
      <c r="H113" s="3"/>
      <c r="I113" s="29"/>
      <c r="J113" s="3"/>
      <c r="K113" s="3"/>
      <c r="L113" s="30"/>
      <c r="M113" s="3"/>
      <c r="N113" s="3"/>
      <c r="O113" s="3"/>
      <c r="P113" s="3"/>
      <c r="R113" s="7" t="str">
        <f t="shared" si="6"/>
        <v>20/21</v>
      </c>
      <c r="S113" s="68" t="str">
        <f aca="true" t="shared" si="9" ref="S113:S126">+S112</f>
        <v>0750</v>
      </c>
      <c r="T113" s="68"/>
      <c r="U113" s="68"/>
      <c r="V113" s="71">
        <f>M116</f>
        <v>0</v>
      </c>
      <c r="W113" s="68"/>
      <c r="X113" s="24"/>
      <c r="Y113" s="1" t="s">
        <v>22</v>
      </c>
    </row>
    <row r="114" spans="1:25" ht="11.25" customHeight="1">
      <c r="A114" s="35"/>
      <c r="B114" s="133" t="s">
        <v>26</v>
      </c>
      <c r="C114" s="140" t="s">
        <v>27</v>
      </c>
      <c r="D114" s="140"/>
      <c r="E114" s="140" t="s">
        <v>28</v>
      </c>
      <c r="F114" s="140"/>
      <c r="G114" s="35"/>
      <c r="H114" s="140" t="s">
        <v>29</v>
      </c>
      <c r="I114" s="3"/>
      <c r="J114" s="141" t="s">
        <v>30</v>
      </c>
      <c r="K114" s="142"/>
      <c r="L114" s="143"/>
      <c r="M114" s="37"/>
      <c r="N114" s="38"/>
      <c r="P114" s="144" t="s">
        <v>31</v>
      </c>
      <c r="R114" s="7" t="str">
        <f t="shared" si="6"/>
        <v>20/21</v>
      </c>
      <c r="S114" s="68" t="str">
        <f t="shared" si="9"/>
        <v>0750</v>
      </c>
      <c r="T114" s="69" t="s">
        <v>32</v>
      </c>
      <c r="U114" s="69"/>
      <c r="V114" s="69">
        <f>+B116</f>
        <v>5100</v>
      </c>
      <c r="W114" s="72">
        <f>+H122</f>
        <v>0</v>
      </c>
      <c r="X114" s="22">
        <f>B122+C122</f>
        <v>0</v>
      </c>
      <c r="Y114" s="70" t="s">
        <v>33</v>
      </c>
    </row>
    <row r="115" spans="1:25" ht="12" customHeight="1">
      <c r="A115" s="35"/>
      <c r="B115" s="133"/>
      <c r="C115" s="40" t="s">
        <v>35</v>
      </c>
      <c r="D115" s="40" t="s">
        <v>36</v>
      </c>
      <c r="E115" s="40" t="s">
        <v>35</v>
      </c>
      <c r="F115" s="40" t="s">
        <v>36</v>
      </c>
      <c r="G115" s="35"/>
      <c r="H115" s="140"/>
      <c r="I115" s="3"/>
      <c r="J115" s="141"/>
      <c r="K115" s="142"/>
      <c r="L115" s="143"/>
      <c r="M115" s="37"/>
      <c r="N115" s="38"/>
      <c r="O115" s="3"/>
      <c r="P115" s="144"/>
      <c r="R115" s="7" t="str">
        <f t="shared" si="6"/>
        <v>20/21</v>
      </c>
      <c r="S115" s="68" t="str">
        <f t="shared" si="9"/>
        <v>0750</v>
      </c>
      <c r="T115" s="69" t="s">
        <v>37</v>
      </c>
      <c r="U115" s="69"/>
      <c r="V115" s="73"/>
      <c r="W115" s="72">
        <f>H123</f>
        <v>0</v>
      </c>
      <c r="X115" s="22">
        <f>B123+C123</f>
        <v>0</v>
      </c>
      <c r="Y115" s="70" t="s">
        <v>38</v>
      </c>
    </row>
    <row r="116" spans="1:25" ht="16.5" customHeight="1">
      <c r="A116" s="133" t="s">
        <v>39</v>
      </c>
      <c r="B116" s="137">
        <v>5100</v>
      </c>
      <c r="C116" s="43"/>
      <c r="D116" s="43"/>
      <c r="E116" s="43"/>
      <c r="F116" s="43"/>
      <c r="G116" s="44">
        <f>IF(SUM(C117:F117)=0,"",IF(SUM(C116:F116)&lt;1,"&lt;100%",IF(SUM(C116:F116)&gt;1,"&gt;100%","OK")))</f>
      </c>
      <c r="H116" s="45"/>
      <c r="I116" s="3"/>
      <c r="J116" s="46">
        <f>'Leite_-_Produção'!S17</f>
        <v>0</v>
      </c>
      <c r="K116" s="74"/>
      <c r="L116" s="138"/>
      <c r="M116" s="37"/>
      <c r="N116" s="35"/>
      <c r="P116" s="50" t="e">
        <f>SUM(F117+D117)/H116</f>
        <v>#DIV/0!</v>
      </c>
      <c r="R116" s="7" t="str">
        <f t="shared" si="6"/>
        <v>20/21</v>
      </c>
      <c r="S116" s="68" t="str">
        <f t="shared" si="9"/>
        <v>0750</v>
      </c>
      <c r="T116" s="75">
        <v>7590</v>
      </c>
      <c r="U116" s="75"/>
      <c r="V116" s="73"/>
      <c r="W116" s="76">
        <f>+G122</f>
        <v>0</v>
      </c>
      <c r="X116" s="22">
        <f>D122</f>
        <v>0</v>
      </c>
      <c r="Y116" s="77" t="s">
        <v>40</v>
      </c>
    </row>
    <row r="117" spans="1:25" ht="16.5" customHeight="1">
      <c r="A117" s="133"/>
      <c r="B117" s="133"/>
      <c r="C117" s="80">
        <f>+C116*B116</f>
        <v>0</v>
      </c>
      <c r="D117" s="54">
        <f>+D116*B116</f>
        <v>0</v>
      </c>
      <c r="E117" s="80">
        <f>+E116*B116</f>
        <v>0</v>
      </c>
      <c r="F117" s="54">
        <f>+F116*B116</f>
        <v>0</v>
      </c>
      <c r="G117" s="35"/>
      <c r="H117" s="35"/>
      <c r="I117" s="3"/>
      <c r="J117" s="35"/>
      <c r="K117" s="35"/>
      <c r="L117" s="138"/>
      <c r="M117" s="35"/>
      <c r="N117" s="35"/>
      <c r="O117" s="35"/>
      <c r="P117" s="35"/>
      <c r="R117" s="7" t="str">
        <f t="shared" si="6"/>
        <v>20/21</v>
      </c>
      <c r="S117" s="68" t="str">
        <f t="shared" si="9"/>
        <v>0750</v>
      </c>
      <c r="T117" s="69" t="s">
        <v>41</v>
      </c>
      <c r="U117" s="69"/>
      <c r="V117" s="73"/>
      <c r="W117" s="73"/>
      <c r="X117" s="22">
        <f>K122</f>
        <v>0</v>
      </c>
      <c r="Y117" s="70" t="s">
        <v>42</v>
      </c>
    </row>
    <row r="118" spans="1:25" ht="4.5" customHeight="1">
      <c r="A118" s="55"/>
      <c r="B118" s="56"/>
      <c r="C118" s="57"/>
      <c r="D118" s="57"/>
      <c r="E118" s="57"/>
      <c r="F118" s="57"/>
      <c r="G118" s="57"/>
      <c r="H118" s="35"/>
      <c r="I118" s="29"/>
      <c r="J118" s="35"/>
      <c r="K118" s="35"/>
      <c r="L118" s="58"/>
      <c r="M118" s="35"/>
      <c r="N118" s="35"/>
      <c r="O118" s="35"/>
      <c r="P118" s="35"/>
      <c r="R118" s="7" t="str">
        <f t="shared" si="6"/>
        <v>20/21</v>
      </c>
      <c r="S118" s="68" t="str">
        <f t="shared" si="9"/>
        <v>0750</v>
      </c>
      <c r="T118" s="69" t="s">
        <v>43</v>
      </c>
      <c r="U118" s="69"/>
      <c r="V118" s="73"/>
      <c r="W118" s="73"/>
      <c r="X118" s="22">
        <f>K123</f>
        <v>0</v>
      </c>
      <c r="Y118" s="70" t="s">
        <v>44</v>
      </c>
    </row>
    <row r="119" spans="1:25" ht="16.5" customHeight="1">
      <c r="A119" s="135" t="s">
        <v>49</v>
      </c>
      <c r="B119" s="139" t="s">
        <v>46</v>
      </c>
      <c r="C119" s="139"/>
      <c r="D119" s="139"/>
      <c r="E119" s="139" t="s">
        <v>47</v>
      </c>
      <c r="F119" s="139"/>
      <c r="G119" s="139"/>
      <c r="H119" s="140" t="s">
        <v>48</v>
      </c>
      <c r="I119" s="3"/>
      <c r="J119" s="135" t="s">
        <v>49</v>
      </c>
      <c r="K119" s="139" t="s">
        <v>50</v>
      </c>
      <c r="L119" s="139"/>
      <c r="M119" s="139"/>
      <c r="N119" s="133" t="s">
        <v>51</v>
      </c>
      <c r="O119" s="133"/>
      <c r="P119" s="133"/>
      <c r="R119" s="7" t="str">
        <f t="shared" si="6"/>
        <v>20/21</v>
      </c>
      <c r="S119" s="68" t="str">
        <f t="shared" si="9"/>
        <v>0750</v>
      </c>
      <c r="T119" s="69" t="s">
        <v>52</v>
      </c>
      <c r="U119" s="69"/>
      <c r="V119" s="73"/>
      <c r="W119" s="73"/>
      <c r="X119" s="22">
        <f>L122</f>
        <v>0</v>
      </c>
      <c r="Y119" s="70" t="s">
        <v>53</v>
      </c>
    </row>
    <row r="120" spans="1:25" ht="16.5" customHeight="1">
      <c r="A120" s="135"/>
      <c r="B120" s="134" t="s">
        <v>54</v>
      </c>
      <c r="C120" s="134" t="s">
        <v>55</v>
      </c>
      <c r="D120" s="134" t="s">
        <v>56</v>
      </c>
      <c r="E120" s="134" t="s">
        <v>54</v>
      </c>
      <c r="F120" s="134" t="s">
        <v>55</v>
      </c>
      <c r="G120" s="134" t="s">
        <v>56</v>
      </c>
      <c r="H120" s="140"/>
      <c r="I120" s="3"/>
      <c r="J120" s="135"/>
      <c r="K120" s="136" t="s">
        <v>57</v>
      </c>
      <c r="L120" s="136" t="s">
        <v>58</v>
      </c>
      <c r="M120" s="136" t="s">
        <v>59</v>
      </c>
      <c r="N120" s="133"/>
      <c r="O120" s="133"/>
      <c r="P120" s="133"/>
      <c r="R120" s="7" t="str">
        <f t="shared" si="6"/>
        <v>20/21</v>
      </c>
      <c r="S120" s="68" t="str">
        <f t="shared" si="9"/>
        <v>0750</v>
      </c>
      <c r="T120" s="69" t="s">
        <v>60</v>
      </c>
      <c r="U120" s="69"/>
      <c r="V120" s="68"/>
      <c r="W120" s="68"/>
      <c r="X120" s="22">
        <f>+L123</f>
        <v>0</v>
      </c>
      <c r="Y120" s="70" t="s">
        <v>61</v>
      </c>
    </row>
    <row r="121" spans="1:25" ht="18" customHeight="1">
      <c r="A121" s="135"/>
      <c r="B121" s="135"/>
      <c r="C121" s="135"/>
      <c r="D121" s="135"/>
      <c r="E121" s="135"/>
      <c r="F121" s="135"/>
      <c r="G121" s="135"/>
      <c r="H121" s="135"/>
      <c r="I121" s="3"/>
      <c r="J121" s="135"/>
      <c r="K121" s="135"/>
      <c r="L121" s="135"/>
      <c r="M121" s="135"/>
      <c r="N121" s="59" t="s">
        <v>62</v>
      </c>
      <c r="O121" s="59" t="s">
        <v>63</v>
      </c>
      <c r="P121" s="59" t="s">
        <v>64</v>
      </c>
      <c r="R121" s="7" t="str">
        <f t="shared" si="6"/>
        <v>20/21</v>
      </c>
      <c r="S121" s="68" t="str">
        <f t="shared" si="9"/>
        <v>0750</v>
      </c>
      <c r="T121" s="69" t="s">
        <v>65</v>
      </c>
      <c r="U121" s="69"/>
      <c r="V121" s="68"/>
      <c r="W121" s="68"/>
      <c r="X121" s="22">
        <f>+M123</f>
        <v>0</v>
      </c>
      <c r="Y121" s="70" t="s">
        <v>66</v>
      </c>
    </row>
    <row r="122" spans="1:25" ht="16.5" customHeight="1">
      <c r="A122" s="59" t="s">
        <v>67</v>
      </c>
      <c r="B122" s="61"/>
      <c r="C122" s="61"/>
      <c r="D122" s="61"/>
      <c r="E122" s="61"/>
      <c r="F122" s="61"/>
      <c r="G122" s="61"/>
      <c r="H122" s="62"/>
      <c r="I122" s="3"/>
      <c r="J122" s="59" t="s">
        <v>67</v>
      </c>
      <c r="K122" s="60"/>
      <c r="L122" s="60"/>
      <c r="M122" s="60"/>
      <c r="N122" s="61"/>
      <c r="O122" s="61"/>
      <c r="P122" s="61"/>
      <c r="R122" s="7" t="str">
        <f t="shared" si="6"/>
        <v>20/21</v>
      </c>
      <c r="S122" s="68" t="str">
        <f t="shared" si="9"/>
        <v>0750</v>
      </c>
      <c r="T122" s="75">
        <v>7006</v>
      </c>
      <c r="U122" s="75"/>
      <c r="V122" s="68"/>
      <c r="W122" s="68"/>
      <c r="X122" s="22">
        <f>N122</f>
        <v>0</v>
      </c>
      <c r="Y122" s="77" t="s">
        <v>68</v>
      </c>
    </row>
    <row r="123" spans="1:25" ht="16.5" customHeight="1">
      <c r="A123" s="59" t="s">
        <v>69</v>
      </c>
      <c r="B123" s="61"/>
      <c r="C123" s="61"/>
      <c r="D123" s="35"/>
      <c r="E123" s="61"/>
      <c r="F123" s="61"/>
      <c r="G123" s="63"/>
      <c r="H123" s="62"/>
      <c r="I123" s="3"/>
      <c r="J123" s="59" t="s">
        <v>69</v>
      </c>
      <c r="K123" s="60"/>
      <c r="L123" s="60"/>
      <c r="M123" s="64"/>
      <c r="N123" s="65"/>
      <c r="O123" s="65"/>
      <c r="P123" s="65"/>
      <c r="R123" s="7" t="str">
        <f t="shared" si="6"/>
        <v>20/21</v>
      </c>
      <c r="S123" s="68" t="str">
        <f t="shared" si="9"/>
        <v>0750</v>
      </c>
      <c r="T123" s="75">
        <v>7007</v>
      </c>
      <c r="U123" s="75"/>
      <c r="V123" s="68"/>
      <c r="W123" s="68"/>
      <c r="X123" s="22">
        <f>O122</f>
        <v>0</v>
      </c>
      <c r="Y123" s="77" t="s">
        <v>70</v>
      </c>
    </row>
    <row r="124" spans="1:25" ht="18" customHeight="1">
      <c r="A124" s="36" t="s">
        <v>71</v>
      </c>
      <c r="B124" s="66">
        <f>IF(B116="","",(B123+B122)/B116)</f>
        <v>0</v>
      </c>
      <c r="C124" s="66">
        <f>IF(B116="","",(C123+C122)/B116)</f>
        <v>0</v>
      </c>
      <c r="D124" s="66">
        <f>IF(B116="","",(D123+D122)/B116)</f>
        <v>0</v>
      </c>
      <c r="E124" s="131" t="str">
        <f>IF(B116="","",IF(B124+C124+D124&gt;Bovinos!$AD$5," -&gt; índices (somados) acima da média",IF(B124+C124+D124&lt;Bovinos!$AD$4," -&gt; índices (somados) abaixo da média","")))</f>
        <v> -&gt; índices (somados) abaixo da média</v>
      </c>
      <c r="F124" s="131"/>
      <c r="G124" s="131"/>
      <c r="H124" s="131"/>
      <c r="I124" s="3"/>
      <c r="J124" s="36" t="s">
        <v>71</v>
      </c>
      <c r="K124" s="67">
        <f>IF(B116="","-",(K123+K122)/B116)</f>
        <v>0</v>
      </c>
      <c r="L124" s="67">
        <f>IF(B116="","-",(L123+L122)/B116)</f>
        <v>0</v>
      </c>
      <c r="M124" s="67">
        <f>IF(B116="","-",(M123+M122+O122+N122+P122)/B116)</f>
        <v>0</v>
      </c>
      <c r="N124" s="131" t="str">
        <f>IF(AND(K124="-",L124="-",M124="-"),"",IF(K124&gt;Bovinos!$AA$5," -&gt; índice(s) fora da faixa média",IF(K124&lt;Bovinos!$AA$4," -&gt; índice(s) fora da faixa média",IF(L124&gt;Bovinos!$AB$5," -&gt; índice(s) fora da faixa média",IF(L124&lt;Bovinos!$AB$4," -&gt; índice(s) fora da faixa média",IF(M124&gt;Bovinos!$AC$5," -&gt; índice(s) fora da faixa média",IF(M124&lt;Bovinos!$AC$4," -&gt; índice(s) fora da faixa média","")))))))</f>
        <v> -&gt; índice(s) fora da faixa média</v>
      </c>
      <c r="O124" s="131"/>
      <c r="P124" s="131"/>
      <c r="R124" s="7" t="str">
        <f t="shared" si="6"/>
        <v>20/21</v>
      </c>
      <c r="S124" s="68" t="str">
        <f t="shared" si="9"/>
        <v>0750</v>
      </c>
      <c r="T124" s="75">
        <v>7008</v>
      </c>
      <c r="U124" s="75"/>
      <c r="V124" s="68"/>
      <c r="W124" s="68"/>
      <c r="X124" s="22">
        <f>P122</f>
        <v>0</v>
      </c>
      <c r="Y124" s="77" t="s">
        <v>72</v>
      </c>
    </row>
    <row r="125" spans="1:25" ht="7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R125" s="7" t="str">
        <f t="shared" si="6"/>
        <v>20/21</v>
      </c>
      <c r="S125" s="68" t="str">
        <f t="shared" si="9"/>
        <v>0750</v>
      </c>
      <c r="T125" s="69" t="s">
        <v>73</v>
      </c>
      <c r="U125" s="69"/>
      <c r="V125" s="68"/>
      <c r="W125" s="18"/>
      <c r="X125" s="22">
        <f>+M122</f>
        <v>0</v>
      </c>
      <c r="Y125" s="70" t="s">
        <v>74</v>
      </c>
    </row>
    <row r="126" spans="1:25" ht="7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R126" s="7" t="str">
        <f t="shared" si="6"/>
        <v>20/21</v>
      </c>
      <c r="S126" s="68" t="str">
        <f t="shared" si="9"/>
        <v>0750</v>
      </c>
      <c r="T126" s="69" t="s">
        <v>75</v>
      </c>
      <c r="U126" s="69">
        <f>+H116</f>
        <v>0</v>
      </c>
      <c r="V126" s="68"/>
      <c r="W126" s="18"/>
      <c r="X126" s="22"/>
      <c r="Y126" s="70" t="s">
        <v>76</v>
      </c>
    </row>
    <row r="127" spans="1:25" ht="16.5" customHeight="1">
      <c r="A127" s="20"/>
      <c r="B127" s="20" t="s">
        <v>92</v>
      </c>
      <c r="C127" s="20" t="s">
        <v>93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R127" s="7" t="str">
        <f t="shared" si="6"/>
        <v>20/21</v>
      </c>
      <c r="S127" s="21" t="str">
        <f>+B127</f>
        <v>0755</v>
      </c>
      <c r="T127" s="22">
        <v>7014</v>
      </c>
      <c r="U127" s="22"/>
      <c r="V127" s="24">
        <f>J131</f>
        <v>0</v>
      </c>
      <c r="W127" s="24"/>
      <c r="X127" s="24"/>
      <c r="Y127" s="25" t="s">
        <v>21</v>
      </c>
    </row>
    <row r="128" spans="1:25" ht="6" customHeight="1">
      <c r="A128" s="26"/>
      <c r="B128" s="27"/>
      <c r="C128" s="28"/>
      <c r="D128" s="28"/>
      <c r="E128" s="28"/>
      <c r="F128" s="28"/>
      <c r="G128" s="3"/>
      <c r="H128" s="3"/>
      <c r="I128" s="29"/>
      <c r="J128" s="3"/>
      <c r="K128" s="3"/>
      <c r="L128" s="30"/>
      <c r="M128" s="3"/>
      <c r="N128" s="3"/>
      <c r="O128" s="3"/>
      <c r="P128" s="3"/>
      <c r="R128" s="7" t="str">
        <f t="shared" si="6"/>
        <v>20/21</v>
      </c>
      <c r="S128" s="21" t="str">
        <f aca="true" t="shared" si="10" ref="S128:S141">+S127</f>
        <v>0755</v>
      </c>
      <c r="T128" s="24"/>
      <c r="U128" s="24"/>
      <c r="V128" s="31">
        <f>M131</f>
        <v>0</v>
      </c>
      <c r="W128" s="24"/>
      <c r="X128" s="24"/>
      <c r="Y128" s="24" t="s">
        <v>22</v>
      </c>
    </row>
    <row r="129" spans="1:25" ht="11.25" customHeight="1">
      <c r="A129" s="35"/>
      <c r="B129" s="133" t="s">
        <v>26</v>
      </c>
      <c r="C129" s="140" t="s">
        <v>27</v>
      </c>
      <c r="D129" s="140"/>
      <c r="E129" s="140" t="s">
        <v>28</v>
      </c>
      <c r="F129" s="140"/>
      <c r="G129" s="35"/>
      <c r="H129" s="140" t="s">
        <v>29</v>
      </c>
      <c r="I129" s="3"/>
      <c r="J129" s="141" t="s">
        <v>30</v>
      </c>
      <c r="K129" s="142"/>
      <c r="L129" s="143"/>
      <c r="M129" s="37"/>
      <c r="N129" s="38"/>
      <c r="P129" s="144" t="s">
        <v>31</v>
      </c>
      <c r="R129" s="7" t="str">
        <f t="shared" si="6"/>
        <v>20/21</v>
      </c>
      <c r="S129" s="21" t="str">
        <f t="shared" si="10"/>
        <v>0755</v>
      </c>
      <c r="T129" s="22" t="s">
        <v>32</v>
      </c>
      <c r="U129" s="22"/>
      <c r="V129" s="22">
        <f>+B131</f>
        <v>8500</v>
      </c>
      <c r="W129" s="39">
        <f>+H137</f>
        <v>0</v>
      </c>
      <c r="X129" s="22">
        <f>B137+C137</f>
        <v>0</v>
      </c>
      <c r="Y129" s="25" t="s">
        <v>33</v>
      </c>
    </row>
    <row r="130" spans="1:25" ht="12" customHeight="1">
      <c r="A130" s="35"/>
      <c r="B130" s="133"/>
      <c r="C130" s="40" t="s">
        <v>35</v>
      </c>
      <c r="D130" s="40" t="s">
        <v>36</v>
      </c>
      <c r="E130" s="40" t="s">
        <v>35</v>
      </c>
      <c r="F130" s="40" t="s">
        <v>36</v>
      </c>
      <c r="G130" s="35"/>
      <c r="H130" s="140"/>
      <c r="I130" s="3"/>
      <c r="J130" s="141"/>
      <c r="K130" s="142"/>
      <c r="L130" s="143"/>
      <c r="M130" s="37"/>
      <c r="N130" s="38"/>
      <c r="O130" s="3"/>
      <c r="P130" s="144"/>
      <c r="R130" s="7" t="str">
        <f t="shared" si="6"/>
        <v>20/21</v>
      </c>
      <c r="S130" s="21" t="str">
        <f t="shared" si="10"/>
        <v>0755</v>
      </c>
      <c r="T130" s="22" t="s">
        <v>37</v>
      </c>
      <c r="U130" s="22"/>
      <c r="V130" s="41"/>
      <c r="W130" s="39">
        <f>H138</f>
        <v>0</v>
      </c>
      <c r="X130" s="22">
        <f>B138+C138</f>
        <v>0</v>
      </c>
      <c r="Y130" s="25" t="s">
        <v>38</v>
      </c>
    </row>
    <row r="131" spans="1:25" ht="16.5" customHeight="1">
      <c r="A131" s="133" t="s">
        <v>39</v>
      </c>
      <c r="B131" s="137">
        <v>8500</v>
      </c>
      <c r="C131" s="78"/>
      <c r="D131" s="78"/>
      <c r="E131" s="43"/>
      <c r="F131" s="43"/>
      <c r="G131" s="44">
        <f>IF(SUM(C132:F132)=0,"",IF(SUM(C131:F131)&lt;1,"&lt;100%",IF(SUM(C131:F131)&gt;1,"&gt;100%","OK")))</f>
      </c>
      <c r="H131" s="45"/>
      <c r="I131" s="3"/>
      <c r="J131" s="46">
        <f>'Leite_-_Produção'!S18</f>
        <v>0</v>
      </c>
      <c r="K131" s="74"/>
      <c r="L131" s="138"/>
      <c r="M131" s="37"/>
      <c r="N131" s="35"/>
      <c r="P131" s="50" t="e">
        <f>SUM(F132+D132)/H131</f>
        <v>#DIV/0!</v>
      </c>
      <c r="R131" s="7" t="str">
        <f t="shared" si="6"/>
        <v>20/21</v>
      </c>
      <c r="S131" s="21" t="str">
        <f t="shared" si="10"/>
        <v>0755</v>
      </c>
      <c r="T131" s="51">
        <v>7590</v>
      </c>
      <c r="U131" s="51"/>
      <c r="V131" s="41"/>
      <c r="W131" s="52">
        <f>+G137</f>
        <v>0</v>
      </c>
      <c r="X131" s="22">
        <f>D137</f>
        <v>0</v>
      </c>
      <c r="Y131" s="53" t="s">
        <v>40</v>
      </c>
    </row>
    <row r="132" spans="1:25" ht="16.5" customHeight="1">
      <c r="A132" s="133"/>
      <c r="B132" s="133"/>
      <c r="C132" s="54">
        <f>+C131*B131</f>
        <v>0</v>
      </c>
      <c r="D132" s="54">
        <f>+D131*B131</f>
        <v>0</v>
      </c>
      <c r="E132" s="54">
        <f>+E131*B131</f>
        <v>0</v>
      </c>
      <c r="F132" s="54">
        <f>+F131*B131</f>
        <v>0</v>
      </c>
      <c r="G132" s="35"/>
      <c r="H132" s="35"/>
      <c r="I132" s="3"/>
      <c r="J132" s="35"/>
      <c r="K132" s="35"/>
      <c r="L132" s="138"/>
      <c r="M132" s="35"/>
      <c r="N132" s="35"/>
      <c r="O132" s="35"/>
      <c r="P132" s="35"/>
      <c r="R132" s="7" t="str">
        <f t="shared" si="6"/>
        <v>20/21</v>
      </c>
      <c r="S132" s="21" t="str">
        <f t="shared" si="10"/>
        <v>0755</v>
      </c>
      <c r="T132" s="22" t="s">
        <v>41</v>
      </c>
      <c r="U132" s="22"/>
      <c r="V132" s="41"/>
      <c r="W132" s="41"/>
      <c r="X132" s="22">
        <f>K137</f>
        <v>0</v>
      </c>
      <c r="Y132" s="25" t="s">
        <v>42</v>
      </c>
    </row>
    <row r="133" spans="1:25" ht="4.5" customHeight="1">
      <c r="A133" s="55"/>
      <c r="B133" s="56"/>
      <c r="C133" s="57"/>
      <c r="D133" s="57"/>
      <c r="E133" s="57"/>
      <c r="F133" s="57"/>
      <c r="G133" s="57"/>
      <c r="H133" s="35"/>
      <c r="I133" s="29"/>
      <c r="J133" s="35"/>
      <c r="K133" s="35"/>
      <c r="L133" s="58"/>
      <c r="M133" s="35"/>
      <c r="N133" s="35"/>
      <c r="O133" s="35"/>
      <c r="P133" s="35"/>
      <c r="R133" s="7" t="str">
        <f t="shared" si="6"/>
        <v>20/21</v>
      </c>
      <c r="S133" s="21" t="str">
        <f t="shared" si="10"/>
        <v>0755</v>
      </c>
      <c r="T133" s="22" t="s">
        <v>43</v>
      </c>
      <c r="U133" s="22"/>
      <c r="V133" s="41"/>
      <c r="W133" s="41"/>
      <c r="X133" s="22">
        <f>K138</f>
        <v>0</v>
      </c>
      <c r="Y133" s="25" t="s">
        <v>44</v>
      </c>
    </row>
    <row r="134" spans="1:25" ht="16.5" customHeight="1">
      <c r="A134" s="135" t="s">
        <v>49</v>
      </c>
      <c r="B134" s="139" t="s">
        <v>46</v>
      </c>
      <c r="C134" s="139"/>
      <c r="D134" s="139"/>
      <c r="E134" s="139" t="s">
        <v>47</v>
      </c>
      <c r="F134" s="139"/>
      <c r="G134" s="139"/>
      <c r="H134" s="140" t="s">
        <v>48</v>
      </c>
      <c r="I134" s="3"/>
      <c r="J134" s="135" t="s">
        <v>49</v>
      </c>
      <c r="K134" s="139" t="s">
        <v>50</v>
      </c>
      <c r="L134" s="139"/>
      <c r="M134" s="139"/>
      <c r="N134" s="133" t="s">
        <v>51</v>
      </c>
      <c r="O134" s="133"/>
      <c r="P134" s="133"/>
      <c r="R134" s="7" t="str">
        <f t="shared" si="6"/>
        <v>20/21</v>
      </c>
      <c r="S134" s="21" t="str">
        <f t="shared" si="10"/>
        <v>0755</v>
      </c>
      <c r="T134" s="22" t="s">
        <v>52</v>
      </c>
      <c r="U134" s="22"/>
      <c r="V134" s="41"/>
      <c r="W134" s="41"/>
      <c r="X134" s="22">
        <f>L137</f>
        <v>0</v>
      </c>
      <c r="Y134" s="25" t="s">
        <v>53</v>
      </c>
    </row>
    <row r="135" spans="1:25" ht="16.5" customHeight="1">
      <c r="A135" s="135"/>
      <c r="B135" s="134" t="s">
        <v>54</v>
      </c>
      <c r="C135" s="134" t="s">
        <v>55</v>
      </c>
      <c r="D135" s="134" t="s">
        <v>56</v>
      </c>
      <c r="E135" s="134" t="s">
        <v>54</v>
      </c>
      <c r="F135" s="134" t="s">
        <v>55</v>
      </c>
      <c r="G135" s="134" t="s">
        <v>56</v>
      </c>
      <c r="H135" s="140"/>
      <c r="I135" s="3"/>
      <c r="J135" s="135"/>
      <c r="K135" s="136" t="s">
        <v>57</v>
      </c>
      <c r="L135" s="136" t="s">
        <v>58</v>
      </c>
      <c r="M135" s="136" t="s">
        <v>59</v>
      </c>
      <c r="N135" s="133"/>
      <c r="O135" s="133"/>
      <c r="P135" s="133"/>
      <c r="R135" s="7" t="str">
        <f aca="true" t="shared" si="11" ref="R135:R198">+$S$5</f>
        <v>20/21</v>
      </c>
      <c r="S135" s="21" t="str">
        <f t="shared" si="10"/>
        <v>0755</v>
      </c>
      <c r="T135" s="22" t="s">
        <v>60</v>
      </c>
      <c r="U135" s="22"/>
      <c r="V135" s="24"/>
      <c r="W135" s="24"/>
      <c r="X135" s="22">
        <f>+L138</f>
        <v>0</v>
      </c>
      <c r="Y135" s="25" t="s">
        <v>61</v>
      </c>
    </row>
    <row r="136" spans="1:25" ht="18" customHeight="1">
      <c r="A136" s="135"/>
      <c r="B136" s="135"/>
      <c r="C136" s="135"/>
      <c r="D136" s="135"/>
      <c r="E136" s="135"/>
      <c r="F136" s="135"/>
      <c r="G136" s="135"/>
      <c r="H136" s="135"/>
      <c r="I136" s="3"/>
      <c r="J136" s="135"/>
      <c r="K136" s="135"/>
      <c r="L136" s="135"/>
      <c r="M136" s="135"/>
      <c r="N136" s="59" t="s">
        <v>62</v>
      </c>
      <c r="O136" s="59" t="s">
        <v>63</v>
      </c>
      <c r="P136" s="59" t="s">
        <v>64</v>
      </c>
      <c r="R136" s="7" t="str">
        <f t="shared" si="11"/>
        <v>20/21</v>
      </c>
      <c r="S136" s="21" t="str">
        <f t="shared" si="10"/>
        <v>0755</v>
      </c>
      <c r="T136" s="22" t="s">
        <v>65</v>
      </c>
      <c r="U136" s="22"/>
      <c r="V136" s="24"/>
      <c r="W136" s="24"/>
      <c r="X136" s="22">
        <f>+M138</f>
        <v>0</v>
      </c>
      <c r="Y136" s="25" t="s">
        <v>66</v>
      </c>
    </row>
    <row r="137" spans="1:25" ht="16.5" customHeight="1">
      <c r="A137" s="59" t="s">
        <v>67</v>
      </c>
      <c r="B137" s="60"/>
      <c r="C137" s="60"/>
      <c r="D137" s="61"/>
      <c r="E137" s="61"/>
      <c r="F137" s="61"/>
      <c r="G137" s="61"/>
      <c r="H137" s="62"/>
      <c r="I137" s="3"/>
      <c r="J137" s="59" t="s">
        <v>67</v>
      </c>
      <c r="K137" s="61"/>
      <c r="L137" s="61"/>
      <c r="M137" s="61"/>
      <c r="N137" s="61"/>
      <c r="O137" s="61"/>
      <c r="P137" s="61"/>
      <c r="R137" s="7" t="str">
        <f t="shared" si="11"/>
        <v>20/21</v>
      </c>
      <c r="S137" s="21" t="str">
        <f t="shared" si="10"/>
        <v>0755</v>
      </c>
      <c r="T137" s="51">
        <v>7006</v>
      </c>
      <c r="U137" s="51"/>
      <c r="V137" s="24"/>
      <c r="W137" s="24"/>
      <c r="X137" s="22">
        <f>N137</f>
        <v>0</v>
      </c>
      <c r="Y137" s="53" t="s">
        <v>68</v>
      </c>
    </row>
    <row r="138" spans="1:25" ht="16.5" customHeight="1">
      <c r="A138" s="59" t="s">
        <v>69</v>
      </c>
      <c r="B138" s="60"/>
      <c r="C138" s="60"/>
      <c r="D138" s="35"/>
      <c r="E138" s="61"/>
      <c r="F138" s="61"/>
      <c r="G138" s="63"/>
      <c r="H138" s="62"/>
      <c r="I138" s="3"/>
      <c r="J138" s="59" t="s">
        <v>69</v>
      </c>
      <c r="K138" s="61"/>
      <c r="L138" s="61"/>
      <c r="M138" s="79"/>
      <c r="N138" s="65"/>
      <c r="O138" s="65"/>
      <c r="P138" s="65"/>
      <c r="R138" s="7" t="str">
        <f t="shared" si="11"/>
        <v>20/21</v>
      </c>
      <c r="S138" s="21" t="str">
        <f t="shared" si="10"/>
        <v>0755</v>
      </c>
      <c r="T138" s="51">
        <v>7007</v>
      </c>
      <c r="U138" s="51"/>
      <c r="V138" s="24"/>
      <c r="W138" s="24"/>
      <c r="X138" s="22">
        <f>O137</f>
        <v>0</v>
      </c>
      <c r="Y138" s="53" t="s">
        <v>70</v>
      </c>
    </row>
    <row r="139" spans="1:25" ht="18" customHeight="1">
      <c r="A139" s="36" t="s">
        <v>71</v>
      </c>
      <c r="B139" s="66">
        <f>IF(B131="","",(B138+B137)/B131)</f>
        <v>0</v>
      </c>
      <c r="C139" s="66">
        <f>IF(B131="","",(C138+C137)/B131)</f>
        <v>0</v>
      </c>
      <c r="D139" s="66">
        <f>IF(B131="","",(D138+D137)/B131)</f>
        <v>0</v>
      </c>
      <c r="E139" s="131" t="str">
        <f>IF(B131="","",IF(B139+C139+D139&gt;Bovinos!$AD$5," -&gt; índices (somados) acima da média",IF(B139+C139+D139&lt;Bovinos!$AD$4," -&gt; índices (somados) abaixo da média","")))</f>
        <v> -&gt; índices (somados) abaixo da média</v>
      </c>
      <c r="F139" s="131"/>
      <c r="G139" s="131"/>
      <c r="H139" s="131"/>
      <c r="I139" s="3"/>
      <c r="J139" s="36" t="s">
        <v>71</v>
      </c>
      <c r="K139" s="67">
        <f>IF(B131="","-",(K138+K137)/B131)</f>
        <v>0</v>
      </c>
      <c r="L139" s="67">
        <f>IF(B131="","-",(L138+L137)/B131)</f>
        <v>0</v>
      </c>
      <c r="M139" s="67">
        <f>IF(B131="","-",(M138+M137+O137+N137+P137)/B131)</f>
        <v>0</v>
      </c>
      <c r="N139" s="132" t="str">
        <f>IF(AND(K139="-",L139="-",M139="-"),"",IF(K139&gt;Bovinos!$AA$5," -&gt; índice(s) fora da faixa média",IF(K139&lt;Bovinos!$AA$4," -&gt; índice(s) fora da faixa média",IF(L139&gt;Bovinos!$AB$5," -&gt; índice(s) fora da faixa média",IF(L139&lt;Bovinos!$AB$4," -&gt; índice(s) fora da faixa média",IF(M139&gt;Bovinos!$AC$5," -&gt; índice(s) fora da faixa média",IF(M139&lt;Bovinos!$AC$4," -&gt; índice(s) fora da faixa média","")))))))</f>
        <v> -&gt; índice(s) fora da faixa média</v>
      </c>
      <c r="O139" s="132"/>
      <c r="P139" s="132"/>
      <c r="R139" s="7" t="str">
        <f t="shared" si="11"/>
        <v>20/21</v>
      </c>
      <c r="S139" s="21" t="str">
        <f t="shared" si="10"/>
        <v>0755</v>
      </c>
      <c r="T139" s="51">
        <v>7008</v>
      </c>
      <c r="U139" s="51"/>
      <c r="V139" s="24"/>
      <c r="W139" s="24"/>
      <c r="X139" s="22">
        <f>P137</f>
        <v>0</v>
      </c>
      <c r="Y139" s="53" t="s">
        <v>72</v>
      </c>
    </row>
    <row r="140" spans="1:25" ht="7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R140" s="7" t="str">
        <f t="shared" si="11"/>
        <v>20/21</v>
      </c>
      <c r="S140" s="21" t="str">
        <f t="shared" si="10"/>
        <v>0755</v>
      </c>
      <c r="T140" s="22" t="s">
        <v>73</v>
      </c>
      <c r="U140" s="22"/>
      <c r="V140" s="24"/>
      <c r="W140" s="24"/>
      <c r="X140" s="22">
        <f>+M137</f>
        <v>0</v>
      </c>
      <c r="Y140" s="25" t="s">
        <v>74</v>
      </c>
    </row>
    <row r="141" spans="1:25" ht="7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R141" s="7" t="str">
        <f t="shared" si="11"/>
        <v>20/21</v>
      </c>
      <c r="S141" s="21" t="str">
        <f t="shared" si="10"/>
        <v>0755</v>
      </c>
      <c r="T141" s="22" t="s">
        <v>75</v>
      </c>
      <c r="U141" s="22">
        <f>+H131</f>
        <v>0</v>
      </c>
      <c r="V141" s="24"/>
      <c r="W141" s="24"/>
      <c r="X141" s="22"/>
      <c r="Y141" s="25" t="s">
        <v>76</v>
      </c>
    </row>
    <row r="142" spans="1:25" ht="16.5" customHeight="1">
      <c r="A142" s="20"/>
      <c r="B142" s="20" t="s">
        <v>94</v>
      </c>
      <c r="C142" s="20" t="s">
        <v>95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R142" s="7" t="str">
        <f t="shared" si="11"/>
        <v>20/21</v>
      </c>
      <c r="S142" s="68" t="str">
        <f>+B142</f>
        <v>0770</v>
      </c>
      <c r="T142" s="69">
        <v>7014</v>
      </c>
      <c r="U142" s="69"/>
      <c r="V142" s="68">
        <f>J146</f>
        <v>0</v>
      </c>
      <c r="W142" s="68"/>
      <c r="X142" s="24"/>
      <c r="Y142" s="70" t="s">
        <v>21</v>
      </c>
    </row>
    <row r="143" spans="1:25" ht="6" customHeight="1">
      <c r="A143" s="26"/>
      <c r="B143" s="27"/>
      <c r="C143" s="28"/>
      <c r="D143" s="28"/>
      <c r="E143" s="28"/>
      <c r="F143" s="28"/>
      <c r="G143" s="3"/>
      <c r="H143" s="3"/>
      <c r="I143" s="29"/>
      <c r="J143" s="3"/>
      <c r="K143" s="3"/>
      <c r="L143" s="30"/>
      <c r="M143" s="3"/>
      <c r="N143" s="3"/>
      <c r="O143" s="3"/>
      <c r="P143" s="3"/>
      <c r="R143" s="7" t="str">
        <f t="shared" si="11"/>
        <v>20/21</v>
      </c>
      <c r="S143" s="68" t="str">
        <f aca="true" t="shared" si="12" ref="S143:S156">+S142</f>
        <v>0770</v>
      </c>
      <c r="T143" s="68"/>
      <c r="U143" s="68"/>
      <c r="V143" s="71">
        <f>M146</f>
        <v>0</v>
      </c>
      <c r="W143" s="68"/>
      <c r="X143" s="24"/>
      <c r="Y143" s="1" t="s">
        <v>22</v>
      </c>
    </row>
    <row r="144" spans="1:25" ht="11.25" customHeight="1">
      <c r="A144" s="35"/>
      <c r="B144" s="133" t="s">
        <v>26</v>
      </c>
      <c r="C144" s="140" t="s">
        <v>27</v>
      </c>
      <c r="D144" s="140"/>
      <c r="E144" s="140" t="s">
        <v>28</v>
      </c>
      <c r="F144" s="140"/>
      <c r="G144" s="35"/>
      <c r="H144" s="140" t="s">
        <v>29</v>
      </c>
      <c r="I144" s="3"/>
      <c r="J144" s="141" t="s">
        <v>30</v>
      </c>
      <c r="K144" s="142"/>
      <c r="L144" s="143"/>
      <c r="M144" s="37"/>
      <c r="N144" s="38"/>
      <c r="P144" s="144" t="s">
        <v>31</v>
      </c>
      <c r="R144" s="7" t="str">
        <f t="shared" si="11"/>
        <v>20/21</v>
      </c>
      <c r="S144" s="68" t="str">
        <f t="shared" si="12"/>
        <v>0770</v>
      </c>
      <c r="T144" s="69" t="s">
        <v>32</v>
      </c>
      <c r="U144" s="69"/>
      <c r="V144" s="69">
        <f>+B146</f>
        <v>3300</v>
      </c>
      <c r="W144" s="72">
        <f>+H152</f>
        <v>0</v>
      </c>
      <c r="X144" s="22">
        <f>B152+C152</f>
        <v>0</v>
      </c>
      <c r="Y144" s="70" t="s">
        <v>33</v>
      </c>
    </row>
    <row r="145" spans="1:25" ht="12" customHeight="1">
      <c r="A145" s="35"/>
      <c r="B145" s="133"/>
      <c r="C145" s="40" t="s">
        <v>35</v>
      </c>
      <c r="D145" s="40" t="s">
        <v>36</v>
      </c>
      <c r="E145" s="40" t="s">
        <v>35</v>
      </c>
      <c r="F145" s="40" t="s">
        <v>36</v>
      </c>
      <c r="G145" s="35"/>
      <c r="H145" s="140"/>
      <c r="I145" s="3"/>
      <c r="J145" s="141"/>
      <c r="K145" s="142"/>
      <c r="L145" s="143"/>
      <c r="M145" s="37"/>
      <c r="N145" s="38"/>
      <c r="O145" s="3"/>
      <c r="P145" s="144"/>
      <c r="R145" s="7" t="str">
        <f t="shared" si="11"/>
        <v>20/21</v>
      </c>
      <c r="S145" s="68" t="str">
        <f t="shared" si="12"/>
        <v>0770</v>
      </c>
      <c r="T145" s="69" t="s">
        <v>37</v>
      </c>
      <c r="U145" s="69"/>
      <c r="V145" s="73"/>
      <c r="W145" s="72">
        <f>H153</f>
        <v>0</v>
      </c>
      <c r="X145" s="22">
        <f>B153+C153</f>
        <v>0</v>
      </c>
      <c r="Y145" s="70" t="s">
        <v>38</v>
      </c>
    </row>
    <row r="146" spans="1:25" ht="16.5" customHeight="1">
      <c r="A146" s="133" t="s">
        <v>39</v>
      </c>
      <c r="B146" s="137">
        <v>3300</v>
      </c>
      <c r="C146" s="43"/>
      <c r="D146" s="43"/>
      <c r="E146" s="43"/>
      <c r="F146" s="43"/>
      <c r="G146" s="44">
        <f>IF(SUM(C147:F147)=0,"",IF(SUM(C146:F146)&lt;1,"&lt;100%",IF(SUM(C146:F146)&gt;1,"&gt;100%","OK")))</f>
      </c>
      <c r="H146" s="45"/>
      <c r="I146" s="3"/>
      <c r="J146" s="46">
        <f>'Leite_-_Produção'!S19</f>
        <v>0</v>
      </c>
      <c r="K146" s="74"/>
      <c r="L146" s="138"/>
      <c r="M146" s="37"/>
      <c r="N146" s="35"/>
      <c r="P146" s="50" t="e">
        <f>SUM(F147+D147)/H146</f>
        <v>#DIV/0!</v>
      </c>
      <c r="R146" s="7" t="str">
        <f t="shared" si="11"/>
        <v>20/21</v>
      </c>
      <c r="S146" s="68" t="str">
        <f t="shared" si="12"/>
        <v>0770</v>
      </c>
      <c r="T146" s="75">
        <v>7590</v>
      </c>
      <c r="U146" s="75"/>
      <c r="V146" s="73"/>
      <c r="W146" s="76">
        <f>+G152</f>
        <v>0</v>
      </c>
      <c r="X146" s="22">
        <f>D152</f>
        <v>0</v>
      </c>
      <c r="Y146" s="77" t="s">
        <v>40</v>
      </c>
    </row>
    <row r="147" spans="1:25" ht="16.5" customHeight="1">
      <c r="A147" s="133"/>
      <c r="B147" s="133"/>
      <c r="C147" s="54">
        <f>+C146*B146</f>
        <v>0</v>
      </c>
      <c r="D147" s="54">
        <f>+D146*B146</f>
        <v>0</v>
      </c>
      <c r="E147" s="54">
        <f>+E146*B146</f>
        <v>0</v>
      </c>
      <c r="F147" s="54">
        <f>+F146*B146</f>
        <v>0</v>
      </c>
      <c r="G147" s="35"/>
      <c r="H147" s="35"/>
      <c r="I147" s="3"/>
      <c r="K147" s="35"/>
      <c r="L147" s="138"/>
      <c r="M147" s="35"/>
      <c r="N147" s="35"/>
      <c r="O147" s="35"/>
      <c r="P147" s="35"/>
      <c r="R147" s="7" t="str">
        <f t="shared" si="11"/>
        <v>20/21</v>
      </c>
      <c r="S147" s="68" t="str">
        <f t="shared" si="12"/>
        <v>0770</v>
      </c>
      <c r="T147" s="69" t="s">
        <v>41</v>
      </c>
      <c r="U147" s="69"/>
      <c r="V147" s="73"/>
      <c r="W147" s="73"/>
      <c r="X147" s="22">
        <f>K152</f>
        <v>0</v>
      </c>
      <c r="Y147" s="70" t="s">
        <v>42</v>
      </c>
    </row>
    <row r="148" spans="1:25" ht="4.5" customHeight="1">
      <c r="A148" s="55"/>
      <c r="B148" s="56"/>
      <c r="C148" s="57"/>
      <c r="D148" s="57"/>
      <c r="E148" s="57"/>
      <c r="F148" s="57"/>
      <c r="G148" s="57"/>
      <c r="H148" s="35"/>
      <c r="I148" s="29"/>
      <c r="J148" s="35"/>
      <c r="K148" s="35"/>
      <c r="L148" s="58"/>
      <c r="M148" s="35"/>
      <c r="N148" s="35"/>
      <c r="O148" s="35"/>
      <c r="P148" s="35"/>
      <c r="R148" s="7" t="str">
        <f t="shared" si="11"/>
        <v>20/21</v>
      </c>
      <c r="S148" s="68" t="str">
        <f t="shared" si="12"/>
        <v>0770</v>
      </c>
      <c r="T148" s="69" t="s">
        <v>43</v>
      </c>
      <c r="U148" s="69"/>
      <c r="V148" s="73"/>
      <c r="W148" s="73"/>
      <c r="X148" s="22">
        <f>K153</f>
        <v>0</v>
      </c>
      <c r="Y148" s="70" t="s">
        <v>44</v>
      </c>
    </row>
    <row r="149" spans="1:25" ht="16.5" customHeight="1">
      <c r="A149" s="135" t="s">
        <v>49</v>
      </c>
      <c r="B149" s="139" t="s">
        <v>46</v>
      </c>
      <c r="C149" s="139"/>
      <c r="D149" s="139"/>
      <c r="E149" s="139" t="s">
        <v>47</v>
      </c>
      <c r="F149" s="139"/>
      <c r="G149" s="139"/>
      <c r="H149" s="140" t="s">
        <v>48</v>
      </c>
      <c r="I149" s="3"/>
      <c r="J149" s="135" t="s">
        <v>49</v>
      </c>
      <c r="K149" s="139" t="s">
        <v>50</v>
      </c>
      <c r="L149" s="139"/>
      <c r="M149" s="139"/>
      <c r="N149" s="133" t="s">
        <v>51</v>
      </c>
      <c r="O149" s="133"/>
      <c r="P149" s="133"/>
      <c r="R149" s="7" t="str">
        <f t="shared" si="11"/>
        <v>20/21</v>
      </c>
      <c r="S149" s="68" t="str">
        <f t="shared" si="12"/>
        <v>0770</v>
      </c>
      <c r="T149" s="69" t="s">
        <v>52</v>
      </c>
      <c r="U149" s="69"/>
      <c r="V149" s="73"/>
      <c r="W149" s="73"/>
      <c r="X149" s="22">
        <f>L152</f>
        <v>0</v>
      </c>
      <c r="Y149" s="70" t="s">
        <v>53</v>
      </c>
    </row>
    <row r="150" spans="1:25" ht="16.5" customHeight="1">
      <c r="A150" s="135"/>
      <c r="B150" s="134" t="s">
        <v>54</v>
      </c>
      <c r="C150" s="134" t="s">
        <v>55</v>
      </c>
      <c r="D150" s="134" t="s">
        <v>56</v>
      </c>
      <c r="E150" s="134" t="s">
        <v>54</v>
      </c>
      <c r="F150" s="134" t="s">
        <v>55</v>
      </c>
      <c r="G150" s="134" t="s">
        <v>56</v>
      </c>
      <c r="H150" s="140"/>
      <c r="I150" s="3"/>
      <c r="J150" s="135"/>
      <c r="K150" s="136" t="s">
        <v>57</v>
      </c>
      <c r="L150" s="136" t="s">
        <v>58</v>
      </c>
      <c r="M150" s="136" t="s">
        <v>59</v>
      </c>
      <c r="N150" s="133"/>
      <c r="O150" s="133"/>
      <c r="P150" s="133"/>
      <c r="R150" s="7" t="str">
        <f t="shared" si="11"/>
        <v>20/21</v>
      </c>
      <c r="S150" s="68" t="str">
        <f t="shared" si="12"/>
        <v>0770</v>
      </c>
      <c r="T150" s="69" t="s">
        <v>60</v>
      </c>
      <c r="U150" s="69"/>
      <c r="V150" s="68"/>
      <c r="W150" s="68"/>
      <c r="X150" s="22">
        <f>+L153</f>
        <v>0</v>
      </c>
      <c r="Y150" s="70" t="s">
        <v>61</v>
      </c>
    </row>
    <row r="151" spans="1:25" ht="18" customHeight="1">
      <c r="A151" s="135"/>
      <c r="B151" s="135"/>
      <c r="C151" s="135"/>
      <c r="D151" s="135"/>
      <c r="E151" s="135"/>
      <c r="F151" s="135"/>
      <c r="G151" s="135"/>
      <c r="H151" s="135"/>
      <c r="I151" s="3"/>
      <c r="J151" s="135"/>
      <c r="K151" s="135"/>
      <c r="L151" s="135"/>
      <c r="M151" s="135"/>
      <c r="N151" s="59" t="s">
        <v>62</v>
      </c>
      <c r="O151" s="59" t="s">
        <v>63</v>
      </c>
      <c r="P151" s="59" t="s">
        <v>64</v>
      </c>
      <c r="R151" s="7" t="str">
        <f t="shared" si="11"/>
        <v>20/21</v>
      </c>
      <c r="S151" s="68" t="str">
        <f t="shared" si="12"/>
        <v>0770</v>
      </c>
      <c r="T151" s="69" t="s">
        <v>65</v>
      </c>
      <c r="U151" s="69"/>
      <c r="V151" s="68"/>
      <c r="W151" s="68"/>
      <c r="X151" s="22">
        <f>+M153</f>
        <v>0</v>
      </c>
      <c r="Y151" s="70" t="s">
        <v>66</v>
      </c>
    </row>
    <row r="152" spans="1:25" ht="16.5" customHeight="1">
      <c r="A152" s="59" t="s">
        <v>67</v>
      </c>
      <c r="B152" s="61"/>
      <c r="C152" s="61"/>
      <c r="D152" s="61"/>
      <c r="E152" s="61"/>
      <c r="F152" s="61"/>
      <c r="G152" s="61"/>
      <c r="H152" s="62"/>
      <c r="I152" s="3"/>
      <c r="J152" s="59" t="s">
        <v>67</v>
      </c>
      <c r="K152" s="61"/>
      <c r="L152" s="61"/>
      <c r="M152" s="61"/>
      <c r="N152" s="61"/>
      <c r="O152" s="61"/>
      <c r="P152" s="61"/>
      <c r="R152" s="7" t="str">
        <f t="shared" si="11"/>
        <v>20/21</v>
      </c>
      <c r="S152" s="68" t="str">
        <f t="shared" si="12"/>
        <v>0770</v>
      </c>
      <c r="T152" s="75">
        <v>7006</v>
      </c>
      <c r="U152" s="75"/>
      <c r="V152" s="68"/>
      <c r="W152" s="68"/>
      <c r="X152" s="22">
        <f>N152</f>
        <v>0</v>
      </c>
      <c r="Y152" s="77" t="s">
        <v>68</v>
      </c>
    </row>
    <row r="153" spans="1:25" ht="16.5" customHeight="1">
      <c r="A153" s="59" t="s">
        <v>69</v>
      </c>
      <c r="B153" s="61"/>
      <c r="C153" s="61"/>
      <c r="D153" s="35"/>
      <c r="E153" s="61"/>
      <c r="F153" s="61"/>
      <c r="G153" s="63"/>
      <c r="H153" s="62"/>
      <c r="I153" s="3"/>
      <c r="J153" s="59" t="s">
        <v>69</v>
      </c>
      <c r="K153" s="61"/>
      <c r="L153" s="61"/>
      <c r="M153" s="79"/>
      <c r="N153" s="65"/>
      <c r="O153" s="65"/>
      <c r="P153" s="65"/>
      <c r="R153" s="7" t="str">
        <f t="shared" si="11"/>
        <v>20/21</v>
      </c>
      <c r="S153" s="68" t="str">
        <f t="shared" si="12"/>
        <v>0770</v>
      </c>
      <c r="T153" s="75">
        <v>7007</v>
      </c>
      <c r="U153" s="75"/>
      <c r="V153" s="68"/>
      <c r="W153" s="68"/>
      <c r="X153" s="22">
        <f>O152</f>
        <v>0</v>
      </c>
      <c r="Y153" s="77" t="s">
        <v>70</v>
      </c>
    </row>
    <row r="154" spans="1:25" ht="18" customHeight="1">
      <c r="A154" s="36" t="s">
        <v>71</v>
      </c>
      <c r="B154" s="66">
        <f>IF(B146="","",(B153+B152)/B146)</f>
        <v>0</v>
      </c>
      <c r="C154" s="66">
        <f>IF(B146="","",(C153+C152)/B146)</f>
        <v>0</v>
      </c>
      <c r="D154" s="66">
        <f>IF(B146="","",(D153+D152)/B146)</f>
        <v>0</v>
      </c>
      <c r="E154" s="131" t="str">
        <f>IF(B146="","",IF(B154+C154+D154&gt;Bovinos!$AD$5," -&gt; índices (somados) acima da média",IF(B154+C154+D154&lt;Bovinos!$AD$4," -&gt; índices (somados) abaixo da média","")))</f>
        <v> -&gt; índices (somados) abaixo da média</v>
      </c>
      <c r="F154" s="131"/>
      <c r="G154" s="131"/>
      <c r="H154" s="131"/>
      <c r="I154" s="3"/>
      <c r="J154" s="36" t="s">
        <v>71</v>
      </c>
      <c r="K154" s="67">
        <f>IF(B146="","-",(K153+K152)/B146)</f>
        <v>0</v>
      </c>
      <c r="L154" s="67">
        <f>IF(B146="","-",(L153+L152)/B146)</f>
        <v>0</v>
      </c>
      <c r="M154" s="67">
        <f>IF(B146="","-",(M153+M152+O152+N152+P152)/B146)</f>
        <v>0</v>
      </c>
      <c r="N154" s="132" t="str">
        <f>IF(AND(K154="-",L154="-",M154="-"),"",IF(K154&gt;Bovinos!$AA$5," -&gt; índice(s) fora da faixa média",IF(K154&lt;Bovinos!$AA$4," -&gt; índice(s) fora da faixa média",IF(L154&gt;Bovinos!$AB$5," -&gt; índice(s) fora da faixa média",IF(L154&lt;Bovinos!$AB$4," -&gt; índice(s) fora da faixa média",IF(M154&gt;Bovinos!$AC$5," -&gt; índice(s) fora da faixa média",IF(M154&lt;Bovinos!$AC$4," -&gt; índice(s) fora da faixa média","")))))))</f>
        <v> -&gt; índice(s) fora da faixa média</v>
      </c>
      <c r="O154" s="132"/>
      <c r="P154" s="132"/>
      <c r="R154" s="7" t="str">
        <f t="shared" si="11"/>
        <v>20/21</v>
      </c>
      <c r="S154" s="68" t="str">
        <f t="shared" si="12"/>
        <v>0770</v>
      </c>
      <c r="T154" s="75">
        <v>7008</v>
      </c>
      <c r="U154" s="75"/>
      <c r="V154" s="68"/>
      <c r="W154" s="68"/>
      <c r="X154" s="22">
        <f>P152</f>
        <v>0</v>
      </c>
      <c r="Y154" s="77" t="s">
        <v>72</v>
      </c>
    </row>
    <row r="155" spans="1:25" ht="7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R155" s="7" t="str">
        <f t="shared" si="11"/>
        <v>20/21</v>
      </c>
      <c r="S155" s="68" t="str">
        <f t="shared" si="12"/>
        <v>0770</v>
      </c>
      <c r="T155" s="69" t="s">
        <v>73</v>
      </c>
      <c r="U155" s="69"/>
      <c r="V155" s="68"/>
      <c r="W155" s="18"/>
      <c r="X155" s="22">
        <f>+M152</f>
        <v>0</v>
      </c>
      <c r="Y155" s="70" t="s">
        <v>74</v>
      </c>
    </row>
    <row r="156" spans="1:25" ht="7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R156" s="7" t="str">
        <f t="shared" si="11"/>
        <v>20/21</v>
      </c>
      <c r="S156" s="68" t="str">
        <f t="shared" si="12"/>
        <v>0770</v>
      </c>
      <c r="T156" s="69" t="s">
        <v>75</v>
      </c>
      <c r="U156" s="69">
        <f>+H146</f>
        <v>0</v>
      </c>
      <c r="V156" s="68"/>
      <c r="W156" s="18"/>
      <c r="X156" s="22"/>
      <c r="Y156" s="70" t="s">
        <v>76</v>
      </c>
    </row>
    <row r="157" spans="1:25" ht="16.5" customHeight="1">
      <c r="A157" s="20"/>
      <c r="B157" s="20" t="s">
        <v>96</v>
      </c>
      <c r="C157" s="20" t="s">
        <v>97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R157" s="7" t="str">
        <f t="shared" si="11"/>
        <v>20/21</v>
      </c>
      <c r="S157" s="21" t="str">
        <f>+B157</f>
        <v>0860</v>
      </c>
      <c r="T157" s="22">
        <v>7014</v>
      </c>
      <c r="U157" s="22"/>
      <c r="V157" s="24" t="e">
        <f>#REF!</f>
        <v>#REF!</v>
      </c>
      <c r="W157" s="24"/>
      <c r="X157" s="24"/>
      <c r="Y157" s="25" t="s">
        <v>21</v>
      </c>
    </row>
    <row r="158" spans="1:25" ht="6" customHeight="1">
      <c r="A158" s="26"/>
      <c r="B158" s="27"/>
      <c r="C158" s="28"/>
      <c r="D158" s="28"/>
      <c r="E158" s="28"/>
      <c r="F158" s="28"/>
      <c r="G158" s="3"/>
      <c r="H158" s="3"/>
      <c r="I158" s="29"/>
      <c r="J158" s="3"/>
      <c r="K158" s="3"/>
      <c r="L158" s="30"/>
      <c r="M158" s="3"/>
      <c r="N158" s="3"/>
      <c r="O158" s="3"/>
      <c r="P158" s="3"/>
      <c r="R158" s="7" t="str">
        <f t="shared" si="11"/>
        <v>20/21</v>
      </c>
      <c r="S158" s="21" t="str">
        <f aca="true" t="shared" si="13" ref="S158:S171">+S157</f>
        <v>0860</v>
      </c>
      <c r="T158" s="24"/>
      <c r="U158" s="24"/>
      <c r="V158" s="31">
        <f>M161</f>
        <v>0</v>
      </c>
      <c r="W158" s="24"/>
      <c r="X158" s="24"/>
      <c r="Y158" s="24" t="s">
        <v>22</v>
      </c>
    </row>
    <row r="159" spans="1:25" ht="11.25" customHeight="1">
      <c r="A159" s="35"/>
      <c r="B159" s="133" t="s">
        <v>26</v>
      </c>
      <c r="C159" s="140" t="s">
        <v>27</v>
      </c>
      <c r="D159" s="140"/>
      <c r="E159" s="140" t="s">
        <v>28</v>
      </c>
      <c r="F159" s="140"/>
      <c r="G159" s="35"/>
      <c r="H159" s="140" t="s">
        <v>29</v>
      </c>
      <c r="I159" s="3"/>
      <c r="J159" s="141" t="s">
        <v>30</v>
      </c>
      <c r="K159" s="142"/>
      <c r="L159" s="143"/>
      <c r="M159" s="37"/>
      <c r="N159" s="38"/>
      <c r="P159" s="144" t="s">
        <v>31</v>
      </c>
      <c r="R159" s="7" t="str">
        <f t="shared" si="11"/>
        <v>20/21</v>
      </c>
      <c r="S159" s="21" t="str">
        <f t="shared" si="13"/>
        <v>0860</v>
      </c>
      <c r="T159" s="22" t="s">
        <v>32</v>
      </c>
      <c r="U159" s="22"/>
      <c r="V159" s="22">
        <f>+B161</f>
        <v>12800</v>
      </c>
      <c r="W159" s="39">
        <f>+H167</f>
        <v>0</v>
      </c>
      <c r="X159" s="22">
        <f>B167+C167</f>
        <v>0</v>
      </c>
      <c r="Y159" s="25" t="s">
        <v>33</v>
      </c>
    </row>
    <row r="160" spans="1:25" ht="12" customHeight="1">
      <c r="A160" s="35"/>
      <c r="B160" s="133"/>
      <c r="C160" s="40" t="s">
        <v>35</v>
      </c>
      <c r="D160" s="40" t="s">
        <v>36</v>
      </c>
      <c r="E160" s="40" t="s">
        <v>35</v>
      </c>
      <c r="F160" s="40" t="s">
        <v>36</v>
      </c>
      <c r="G160" s="35"/>
      <c r="H160" s="140"/>
      <c r="I160" s="3"/>
      <c r="J160" s="141"/>
      <c r="K160" s="142"/>
      <c r="L160" s="143"/>
      <c r="M160" s="37"/>
      <c r="N160" s="38"/>
      <c r="O160" s="3"/>
      <c r="P160" s="144"/>
      <c r="R160" s="7" t="str">
        <f t="shared" si="11"/>
        <v>20/21</v>
      </c>
      <c r="S160" s="21" t="str">
        <f t="shared" si="13"/>
        <v>0860</v>
      </c>
      <c r="T160" s="22" t="s">
        <v>37</v>
      </c>
      <c r="U160" s="22"/>
      <c r="V160" s="41"/>
      <c r="W160" s="39">
        <f>H168</f>
        <v>0</v>
      </c>
      <c r="X160" s="22">
        <f>B168+C168</f>
        <v>0</v>
      </c>
      <c r="Y160" s="25" t="s">
        <v>38</v>
      </c>
    </row>
    <row r="161" spans="1:25" ht="16.5" customHeight="1">
      <c r="A161" s="133" t="s">
        <v>39</v>
      </c>
      <c r="B161" s="137">
        <v>12800</v>
      </c>
      <c r="C161" s="43"/>
      <c r="D161" s="43"/>
      <c r="E161" s="43"/>
      <c r="F161" s="43"/>
      <c r="G161" s="44">
        <f>IF(SUM(C162:F162)=0,"",IF(SUM(C161:F161)&lt;1,"&lt;100%",IF(SUM(C161:F161)&gt;1,"&gt;100%","OK")))</f>
      </c>
      <c r="H161" s="45"/>
      <c r="I161" s="3"/>
      <c r="J161" s="46">
        <f>'Leite_-_Produção'!S20</f>
        <v>0</v>
      </c>
      <c r="K161" s="74"/>
      <c r="L161" s="138"/>
      <c r="M161" s="37"/>
      <c r="N161" s="35"/>
      <c r="P161" s="50" t="e">
        <f>SUM(F162+D162)/H161</f>
        <v>#DIV/0!</v>
      </c>
      <c r="R161" s="7" t="str">
        <f t="shared" si="11"/>
        <v>20/21</v>
      </c>
      <c r="S161" s="21" t="str">
        <f t="shared" si="13"/>
        <v>0860</v>
      </c>
      <c r="T161" s="51">
        <v>7590</v>
      </c>
      <c r="U161" s="51"/>
      <c r="V161" s="41"/>
      <c r="W161" s="52">
        <f>+G167</f>
        <v>0</v>
      </c>
      <c r="X161" s="22">
        <f>D167</f>
        <v>0</v>
      </c>
      <c r="Y161" s="53" t="s">
        <v>40</v>
      </c>
    </row>
    <row r="162" spans="1:25" ht="16.5" customHeight="1">
      <c r="A162" s="133"/>
      <c r="B162" s="133"/>
      <c r="C162" s="54">
        <f>+C161*B161</f>
        <v>0</v>
      </c>
      <c r="D162" s="54">
        <f>+D161*B161</f>
        <v>0</v>
      </c>
      <c r="E162" s="54">
        <f>+E161*B161</f>
        <v>0</v>
      </c>
      <c r="F162" s="54">
        <f>+F161*B161</f>
        <v>0</v>
      </c>
      <c r="G162" s="35"/>
      <c r="H162" s="35"/>
      <c r="I162" s="3"/>
      <c r="J162" s="35"/>
      <c r="K162" s="35"/>
      <c r="L162" s="138"/>
      <c r="M162" s="35"/>
      <c r="N162" s="35"/>
      <c r="O162" s="35"/>
      <c r="P162" s="35"/>
      <c r="R162" s="7" t="str">
        <f t="shared" si="11"/>
        <v>20/21</v>
      </c>
      <c r="S162" s="21" t="str">
        <f t="shared" si="13"/>
        <v>0860</v>
      </c>
      <c r="T162" s="22" t="s">
        <v>41</v>
      </c>
      <c r="U162" s="22"/>
      <c r="V162" s="41"/>
      <c r="W162" s="41"/>
      <c r="X162" s="22">
        <f>K167</f>
        <v>0</v>
      </c>
      <c r="Y162" s="25" t="s">
        <v>42</v>
      </c>
    </row>
    <row r="163" spans="1:25" ht="4.5" customHeight="1">
      <c r="A163" s="55"/>
      <c r="B163" s="56"/>
      <c r="C163" s="57"/>
      <c r="D163" s="57"/>
      <c r="E163" s="57"/>
      <c r="F163" s="57"/>
      <c r="G163" s="57"/>
      <c r="H163" s="35"/>
      <c r="I163" s="29"/>
      <c r="J163" s="35"/>
      <c r="K163" s="35"/>
      <c r="L163" s="58"/>
      <c r="M163" s="35"/>
      <c r="N163" s="35"/>
      <c r="O163" s="35"/>
      <c r="P163" s="35"/>
      <c r="R163" s="7" t="str">
        <f t="shared" si="11"/>
        <v>20/21</v>
      </c>
      <c r="S163" s="21" t="str">
        <f t="shared" si="13"/>
        <v>0860</v>
      </c>
      <c r="T163" s="22" t="s">
        <v>43</v>
      </c>
      <c r="U163" s="22"/>
      <c r="V163" s="41"/>
      <c r="W163" s="41"/>
      <c r="X163" s="22">
        <f>K168</f>
        <v>0</v>
      </c>
      <c r="Y163" s="25" t="s">
        <v>44</v>
      </c>
    </row>
    <row r="164" spans="1:25" ht="16.5" customHeight="1">
      <c r="A164" s="135" t="s">
        <v>49</v>
      </c>
      <c r="B164" s="139" t="s">
        <v>46</v>
      </c>
      <c r="C164" s="139"/>
      <c r="D164" s="139"/>
      <c r="E164" s="139" t="s">
        <v>47</v>
      </c>
      <c r="F164" s="139"/>
      <c r="G164" s="139"/>
      <c r="H164" s="140" t="s">
        <v>48</v>
      </c>
      <c r="I164" s="3"/>
      <c r="J164" s="135" t="s">
        <v>49</v>
      </c>
      <c r="K164" s="139" t="s">
        <v>50</v>
      </c>
      <c r="L164" s="139"/>
      <c r="M164" s="139"/>
      <c r="N164" s="133" t="s">
        <v>51</v>
      </c>
      <c r="O164" s="133"/>
      <c r="P164" s="133"/>
      <c r="R164" s="7" t="str">
        <f t="shared" si="11"/>
        <v>20/21</v>
      </c>
      <c r="S164" s="21" t="str">
        <f t="shared" si="13"/>
        <v>0860</v>
      </c>
      <c r="T164" s="22" t="s">
        <v>52</v>
      </c>
      <c r="U164" s="22"/>
      <c r="V164" s="41"/>
      <c r="W164" s="41"/>
      <c r="X164" s="22">
        <f>L167</f>
        <v>0</v>
      </c>
      <c r="Y164" s="25" t="s">
        <v>53</v>
      </c>
    </row>
    <row r="165" spans="1:25" ht="16.5" customHeight="1">
      <c r="A165" s="135"/>
      <c r="B165" s="134" t="s">
        <v>54</v>
      </c>
      <c r="C165" s="134" t="s">
        <v>55</v>
      </c>
      <c r="D165" s="134" t="s">
        <v>56</v>
      </c>
      <c r="E165" s="134" t="s">
        <v>54</v>
      </c>
      <c r="F165" s="134" t="s">
        <v>55</v>
      </c>
      <c r="G165" s="134" t="s">
        <v>56</v>
      </c>
      <c r="H165" s="140"/>
      <c r="I165" s="3"/>
      <c r="J165" s="135"/>
      <c r="K165" s="136" t="s">
        <v>57</v>
      </c>
      <c r="L165" s="136" t="s">
        <v>58</v>
      </c>
      <c r="M165" s="136" t="s">
        <v>59</v>
      </c>
      <c r="N165" s="133"/>
      <c r="O165" s="133"/>
      <c r="P165" s="133"/>
      <c r="R165" s="7" t="str">
        <f t="shared" si="11"/>
        <v>20/21</v>
      </c>
      <c r="S165" s="21" t="str">
        <f t="shared" si="13"/>
        <v>0860</v>
      </c>
      <c r="T165" s="22" t="s">
        <v>60</v>
      </c>
      <c r="U165" s="22"/>
      <c r="V165" s="24"/>
      <c r="W165" s="24"/>
      <c r="X165" s="22">
        <f>+L168</f>
        <v>0</v>
      </c>
      <c r="Y165" s="25" t="s">
        <v>61</v>
      </c>
    </row>
    <row r="166" spans="1:25" ht="18" customHeight="1">
      <c r="A166" s="135"/>
      <c r="B166" s="135"/>
      <c r="C166" s="135"/>
      <c r="D166" s="135"/>
      <c r="E166" s="135"/>
      <c r="F166" s="135"/>
      <c r="G166" s="135"/>
      <c r="H166" s="135"/>
      <c r="I166" s="3"/>
      <c r="J166" s="135"/>
      <c r="K166" s="135"/>
      <c r="L166" s="135"/>
      <c r="M166" s="135"/>
      <c r="N166" s="59" t="s">
        <v>62</v>
      </c>
      <c r="O166" s="59" t="s">
        <v>63</v>
      </c>
      <c r="P166" s="59" t="s">
        <v>64</v>
      </c>
      <c r="R166" s="7" t="str">
        <f t="shared" si="11"/>
        <v>20/21</v>
      </c>
      <c r="S166" s="21" t="str">
        <f t="shared" si="13"/>
        <v>0860</v>
      </c>
      <c r="T166" s="22" t="s">
        <v>65</v>
      </c>
      <c r="U166" s="22"/>
      <c r="V166" s="24"/>
      <c r="W166" s="24"/>
      <c r="X166" s="22">
        <f>+M168</f>
        <v>0</v>
      </c>
      <c r="Y166" s="25" t="s">
        <v>66</v>
      </c>
    </row>
    <row r="167" spans="1:25" ht="16.5" customHeight="1">
      <c r="A167" s="59" t="s">
        <v>67</v>
      </c>
      <c r="B167" s="60"/>
      <c r="C167" s="60"/>
      <c r="D167" s="61"/>
      <c r="E167" s="61"/>
      <c r="F167" s="61"/>
      <c r="G167" s="61"/>
      <c r="H167" s="62"/>
      <c r="I167" s="3"/>
      <c r="J167" s="59" t="s">
        <v>67</v>
      </c>
      <c r="K167" s="60"/>
      <c r="L167" s="60"/>
      <c r="M167" s="60"/>
      <c r="N167" s="61"/>
      <c r="O167" s="61"/>
      <c r="P167" s="61"/>
      <c r="R167" s="7" t="str">
        <f t="shared" si="11"/>
        <v>20/21</v>
      </c>
      <c r="S167" s="21" t="str">
        <f t="shared" si="13"/>
        <v>0860</v>
      </c>
      <c r="T167" s="51">
        <v>7006</v>
      </c>
      <c r="U167" s="51"/>
      <c r="V167" s="24"/>
      <c r="W167" s="24"/>
      <c r="X167" s="22">
        <f>N167</f>
        <v>0</v>
      </c>
      <c r="Y167" s="53" t="s">
        <v>68</v>
      </c>
    </row>
    <row r="168" spans="1:25" ht="16.5" customHeight="1">
      <c r="A168" s="59" t="s">
        <v>69</v>
      </c>
      <c r="B168" s="60"/>
      <c r="C168" s="60"/>
      <c r="D168" s="35"/>
      <c r="E168" s="61"/>
      <c r="F168" s="61"/>
      <c r="G168" s="63"/>
      <c r="H168" s="62"/>
      <c r="I168" s="3"/>
      <c r="J168" s="59" t="s">
        <v>69</v>
      </c>
      <c r="K168" s="60"/>
      <c r="L168" s="60"/>
      <c r="M168" s="64"/>
      <c r="N168" s="65"/>
      <c r="O168" s="65"/>
      <c r="P168" s="65"/>
      <c r="R168" s="7" t="str">
        <f t="shared" si="11"/>
        <v>20/21</v>
      </c>
      <c r="S168" s="21" t="str">
        <f t="shared" si="13"/>
        <v>0860</v>
      </c>
      <c r="T168" s="51">
        <v>7007</v>
      </c>
      <c r="U168" s="51"/>
      <c r="V168" s="24"/>
      <c r="W168" s="24"/>
      <c r="X168" s="22">
        <f>O167</f>
        <v>0</v>
      </c>
      <c r="Y168" s="53" t="s">
        <v>70</v>
      </c>
    </row>
    <row r="169" spans="1:25" ht="18" customHeight="1">
      <c r="A169" s="36" t="s">
        <v>71</v>
      </c>
      <c r="B169" s="66">
        <f>IF(B161="","",(B168+B167)/B161)</f>
        <v>0</v>
      </c>
      <c r="C169" s="66">
        <f>IF(B161="","",(C168+C167)/B161)</f>
        <v>0</v>
      </c>
      <c r="D169" s="66">
        <f>IF(B161="","",(D168+D167)/B161)</f>
        <v>0</v>
      </c>
      <c r="E169" s="131" t="str">
        <f>IF(B161="","",IF(B169+C169+D169&gt;Bovinos!$AD$5," -&gt; índices (somados) acima da média",IF(B169+C169+D169&lt;Bovinos!$AD$4," -&gt; índices (somados) abaixo da média","")))</f>
        <v> -&gt; índices (somados) abaixo da média</v>
      </c>
      <c r="F169" s="131"/>
      <c r="G169" s="131"/>
      <c r="H169" s="131"/>
      <c r="I169" s="3"/>
      <c r="J169" s="36" t="s">
        <v>71</v>
      </c>
      <c r="K169" s="67">
        <f>IF(B161="","-",(K168+K167)/B161)</f>
        <v>0</v>
      </c>
      <c r="L169" s="67">
        <f>IF(B161="","-",(L168+L167)/B161)</f>
        <v>0</v>
      </c>
      <c r="M169" s="67">
        <f>IF(B161="","-",(M168+M167+O167+N167+P167)/B161)</f>
        <v>0</v>
      </c>
      <c r="N169" s="131" t="str">
        <f>IF(AND(K169="-",L169="-",M169="-"),"",IF(K169&gt;Bovinos!$AA$5," -&gt; índice(s) fora da faixa média",IF(K169&lt;Bovinos!$AA$4," -&gt; índice(s) fora da faixa média",IF(L169&gt;Bovinos!$AB$5," -&gt; índice(s) fora da faixa média",IF(L169&lt;Bovinos!$AB$4," -&gt; índice(s) fora da faixa média",IF(M169&gt;Bovinos!$AC$5," -&gt; índice(s) fora da faixa média",IF(M169&lt;Bovinos!$AC$4," -&gt; índice(s) fora da faixa média","")))))))</f>
        <v> -&gt; índice(s) fora da faixa média</v>
      </c>
      <c r="O169" s="131"/>
      <c r="P169" s="131"/>
      <c r="R169" s="7" t="str">
        <f t="shared" si="11"/>
        <v>20/21</v>
      </c>
      <c r="S169" s="21" t="str">
        <f t="shared" si="13"/>
        <v>0860</v>
      </c>
      <c r="T169" s="51">
        <v>7008</v>
      </c>
      <c r="U169" s="51"/>
      <c r="V169" s="24"/>
      <c r="W169" s="24"/>
      <c r="X169" s="22">
        <f>P167</f>
        <v>0</v>
      </c>
      <c r="Y169" s="53" t="s">
        <v>72</v>
      </c>
    </row>
    <row r="170" spans="1:25" ht="7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R170" s="7" t="str">
        <f t="shared" si="11"/>
        <v>20/21</v>
      </c>
      <c r="S170" s="21" t="str">
        <f t="shared" si="13"/>
        <v>0860</v>
      </c>
      <c r="T170" s="22" t="s">
        <v>73</v>
      </c>
      <c r="U170" s="22"/>
      <c r="V170" s="24"/>
      <c r="W170" s="24"/>
      <c r="X170" s="22">
        <f>+M167</f>
        <v>0</v>
      </c>
      <c r="Y170" s="25" t="s">
        <v>74</v>
      </c>
    </row>
    <row r="171" spans="1:25" ht="7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R171" s="7" t="str">
        <f t="shared" si="11"/>
        <v>20/21</v>
      </c>
      <c r="S171" s="21" t="str">
        <f t="shared" si="13"/>
        <v>0860</v>
      </c>
      <c r="T171" s="22" t="s">
        <v>75</v>
      </c>
      <c r="U171" s="22">
        <f>+H161</f>
        <v>0</v>
      </c>
      <c r="V171" s="24"/>
      <c r="W171" s="24"/>
      <c r="X171" s="22"/>
      <c r="Y171" s="25" t="s">
        <v>76</v>
      </c>
    </row>
    <row r="172" spans="1:25" ht="16.5" customHeight="1">
      <c r="A172" s="20"/>
      <c r="B172" s="20" t="s">
        <v>98</v>
      </c>
      <c r="C172" s="20" t="s">
        <v>99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R172" s="7" t="str">
        <f t="shared" si="11"/>
        <v>20/21</v>
      </c>
      <c r="S172" s="68" t="str">
        <f>+B172</f>
        <v>1080</v>
      </c>
      <c r="T172" s="69">
        <v>7014</v>
      </c>
      <c r="U172" s="69"/>
      <c r="V172" s="68">
        <f>J176</f>
        <v>0</v>
      </c>
      <c r="W172" s="68"/>
      <c r="X172" s="24"/>
      <c r="Y172" s="70" t="s">
        <v>21</v>
      </c>
    </row>
    <row r="173" spans="1:25" ht="6" customHeight="1">
      <c r="A173" s="26"/>
      <c r="B173" s="27"/>
      <c r="C173" s="28"/>
      <c r="D173" s="28"/>
      <c r="E173" s="28"/>
      <c r="F173" s="28"/>
      <c r="G173" s="3"/>
      <c r="H173" s="3"/>
      <c r="I173" s="29"/>
      <c r="J173" s="3"/>
      <c r="K173" s="3"/>
      <c r="L173" s="30"/>
      <c r="M173" s="3"/>
      <c r="N173" s="3"/>
      <c r="O173" s="3"/>
      <c r="P173" s="3"/>
      <c r="R173" s="7" t="str">
        <f t="shared" si="11"/>
        <v>20/21</v>
      </c>
      <c r="S173" s="68" t="str">
        <f aca="true" t="shared" si="14" ref="S173:S186">+S172</f>
        <v>1080</v>
      </c>
      <c r="T173" s="68"/>
      <c r="U173" s="68"/>
      <c r="V173" s="71">
        <f>M176</f>
        <v>0</v>
      </c>
      <c r="W173" s="68"/>
      <c r="X173" s="24"/>
      <c r="Y173" s="1" t="s">
        <v>22</v>
      </c>
    </row>
    <row r="174" spans="1:25" ht="11.25" customHeight="1">
      <c r="A174" s="35"/>
      <c r="B174" s="133" t="s">
        <v>26</v>
      </c>
      <c r="C174" s="140" t="s">
        <v>27</v>
      </c>
      <c r="D174" s="140"/>
      <c r="E174" s="140" t="s">
        <v>28</v>
      </c>
      <c r="F174" s="140"/>
      <c r="G174" s="35"/>
      <c r="H174" s="140" t="s">
        <v>29</v>
      </c>
      <c r="I174" s="3"/>
      <c r="J174" s="141" t="s">
        <v>30</v>
      </c>
      <c r="K174" s="142"/>
      <c r="L174" s="143"/>
      <c r="M174" s="37"/>
      <c r="N174" s="38"/>
      <c r="P174" s="144" t="s">
        <v>31</v>
      </c>
      <c r="R174" s="7" t="str">
        <f t="shared" si="11"/>
        <v>20/21</v>
      </c>
      <c r="S174" s="68" t="str">
        <f t="shared" si="14"/>
        <v>1080</v>
      </c>
      <c r="T174" s="69" t="s">
        <v>32</v>
      </c>
      <c r="U174" s="69"/>
      <c r="V174" s="69">
        <f>+B176</f>
        <v>49900</v>
      </c>
      <c r="W174" s="72">
        <f>+H182</f>
        <v>0</v>
      </c>
      <c r="X174" s="22">
        <f>B182+C182</f>
        <v>0</v>
      </c>
      <c r="Y174" s="70" t="s">
        <v>33</v>
      </c>
    </row>
    <row r="175" spans="1:25" ht="12" customHeight="1">
      <c r="A175" s="35"/>
      <c r="B175" s="133"/>
      <c r="C175" s="40" t="s">
        <v>35</v>
      </c>
      <c r="D175" s="40" t="s">
        <v>36</v>
      </c>
      <c r="E175" s="40" t="s">
        <v>35</v>
      </c>
      <c r="F175" s="40" t="s">
        <v>36</v>
      </c>
      <c r="G175" s="35"/>
      <c r="H175" s="140"/>
      <c r="I175" s="3"/>
      <c r="J175" s="141"/>
      <c r="K175" s="142"/>
      <c r="L175" s="143"/>
      <c r="M175" s="37"/>
      <c r="N175" s="38"/>
      <c r="O175" s="3"/>
      <c r="P175" s="144"/>
      <c r="R175" s="7" t="str">
        <f t="shared" si="11"/>
        <v>20/21</v>
      </c>
      <c r="S175" s="68" t="str">
        <f t="shared" si="14"/>
        <v>1080</v>
      </c>
      <c r="T175" s="69" t="s">
        <v>37</v>
      </c>
      <c r="U175" s="69"/>
      <c r="V175" s="73"/>
      <c r="W175" s="72">
        <f>H183</f>
        <v>0</v>
      </c>
      <c r="X175" s="22">
        <f>B183+C183</f>
        <v>0</v>
      </c>
      <c r="Y175" s="70" t="s">
        <v>38</v>
      </c>
    </row>
    <row r="176" spans="1:25" ht="16.5" customHeight="1">
      <c r="A176" s="133" t="s">
        <v>39</v>
      </c>
      <c r="B176" s="137">
        <v>49900</v>
      </c>
      <c r="C176" s="43"/>
      <c r="D176" s="43"/>
      <c r="E176" s="43"/>
      <c r="F176" s="43"/>
      <c r="G176" s="44">
        <f>IF(SUM(C177:F177)=0,"",IF(SUM(C176:F176)&lt;1,"&lt;100%",IF(SUM(C176:F176)&gt;1,"&gt;100%","OK")))</f>
      </c>
      <c r="H176" s="45"/>
      <c r="I176" s="3"/>
      <c r="J176" s="46">
        <f>'Leite_-_Produção'!S21</f>
        <v>0</v>
      </c>
      <c r="K176" s="74"/>
      <c r="L176" s="138"/>
      <c r="M176" s="37"/>
      <c r="N176" s="35"/>
      <c r="P176" s="50" t="e">
        <f>SUM(F177+D177)/H176</f>
        <v>#DIV/0!</v>
      </c>
      <c r="R176" s="7" t="str">
        <f t="shared" si="11"/>
        <v>20/21</v>
      </c>
      <c r="S176" s="68" t="str">
        <f t="shared" si="14"/>
        <v>1080</v>
      </c>
      <c r="T176" s="75">
        <v>7590</v>
      </c>
      <c r="U176" s="75"/>
      <c r="V176" s="73"/>
      <c r="W176" s="76">
        <f>+G182</f>
        <v>0</v>
      </c>
      <c r="X176" s="22">
        <f>D182</f>
        <v>0</v>
      </c>
      <c r="Y176" s="77" t="s">
        <v>40</v>
      </c>
    </row>
    <row r="177" spans="1:25" ht="16.5" customHeight="1">
      <c r="A177" s="133"/>
      <c r="B177" s="133"/>
      <c r="C177" s="54">
        <f>+C176*B176</f>
        <v>0</v>
      </c>
      <c r="D177" s="54">
        <f>+D176*B176</f>
        <v>0</v>
      </c>
      <c r="E177" s="80">
        <f>+E176*B176</f>
        <v>0</v>
      </c>
      <c r="F177" s="54">
        <f>+F176*B176</f>
        <v>0</v>
      </c>
      <c r="G177" s="35"/>
      <c r="H177" s="35"/>
      <c r="I177" s="3"/>
      <c r="J177" s="35"/>
      <c r="K177" s="35"/>
      <c r="L177" s="138"/>
      <c r="M177" s="35"/>
      <c r="N177" s="35"/>
      <c r="O177" s="35" t="s">
        <v>100</v>
      </c>
      <c r="P177" s="35"/>
      <c r="R177" s="7" t="str">
        <f t="shared" si="11"/>
        <v>20/21</v>
      </c>
      <c r="S177" s="68" t="str">
        <f t="shared" si="14"/>
        <v>1080</v>
      </c>
      <c r="T177" s="69" t="s">
        <v>41</v>
      </c>
      <c r="U177" s="69"/>
      <c r="V177" s="73"/>
      <c r="W177" s="73"/>
      <c r="X177" s="22">
        <f>K182</f>
        <v>0</v>
      </c>
      <c r="Y177" s="70" t="s">
        <v>42</v>
      </c>
    </row>
    <row r="178" spans="1:25" ht="4.5" customHeight="1">
      <c r="A178" s="55"/>
      <c r="B178" s="56"/>
      <c r="C178" s="57"/>
      <c r="D178" s="57"/>
      <c r="E178" s="57"/>
      <c r="F178" s="57"/>
      <c r="G178" s="57"/>
      <c r="H178" s="35"/>
      <c r="I178" s="29"/>
      <c r="J178" s="35"/>
      <c r="K178" s="35"/>
      <c r="L178" s="58"/>
      <c r="M178" s="35"/>
      <c r="N178" s="35"/>
      <c r="O178" s="35"/>
      <c r="P178" s="35"/>
      <c r="R178" s="7" t="str">
        <f t="shared" si="11"/>
        <v>20/21</v>
      </c>
      <c r="S178" s="68" t="str">
        <f t="shared" si="14"/>
        <v>1080</v>
      </c>
      <c r="T178" s="69" t="s">
        <v>43</v>
      </c>
      <c r="U178" s="69"/>
      <c r="V178" s="73"/>
      <c r="W178" s="73"/>
      <c r="X178" s="22">
        <f>K183</f>
        <v>0</v>
      </c>
      <c r="Y178" s="70" t="s">
        <v>44</v>
      </c>
    </row>
    <row r="179" spans="1:25" ht="16.5" customHeight="1">
      <c r="A179" s="135" t="s">
        <v>49</v>
      </c>
      <c r="B179" s="139" t="s">
        <v>46</v>
      </c>
      <c r="C179" s="139"/>
      <c r="D179" s="139"/>
      <c r="E179" s="139" t="s">
        <v>47</v>
      </c>
      <c r="F179" s="139"/>
      <c r="G179" s="139"/>
      <c r="H179" s="140" t="s">
        <v>48</v>
      </c>
      <c r="I179" s="3"/>
      <c r="J179" s="135" t="s">
        <v>49</v>
      </c>
      <c r="K179" s="139" t="s">
        <v>50</v>
      </c>
      <c r="L179" s="139"/>
      <c r="M179" s="139"/>
      <c r="N179" s="133" t="s">
        <v>51</v>
      </c>
      <c r="O179" s="133"/>
      <c r="P179" s="133"/>
      <c r="R179" s="7" t="str">
        <f t="shared" si="11"/>
        <v>20/21</v>
      </c>
      <c r="S179" s="68" t="str">
        <f t="shared" si="14"/>
        <v>1080</v>
      </c>
      <c r="T179" s="69" t="s">
        <v>52</v>
      </c>
      <c r="U179" s="69"/>
      <c r="V179" s="73"/>
      <c r="W179" s="73"/>
      <c r="X179" s="22">
        <f>L182</f>
        <v>0</v>
      </c>
      <c r="Y179" s="70" t="s">
        <v>53</v>
      </c>
    </row>
    <row r="180" spans="1:25" ht="16.5" customHeight="1">
      <c r="A180" s="135"/>
      <c r="B180" s="134" t="s">
        <v>54</v>
      </c>
      <c r="C180" s="134" t="s">
        <v>55</v>
      </c>
      <c r="D180" s="134" t="s">
        <v>56</v>
      </c>
      <c r="E180" s="134" t="s">
        <v>54</v>
      </c>
      <c r="F180" s="134" t="s">
        <v>55</v>
      </c>
      <c r="G180" s="134" t="s">
        <v>56</v>
      </c>
      <c r="H180" s="140"/>
      <c r="I180" s="3"/>
      <c r="J180" s="135"/>
      <c r="K180" s="136" t="s">
        <v>57</v>
      </c>
      <c r="L180" s="136" t="s">
        <v>58</v>
      </c>
      <c r="M180" s="136" t="s">
        <v>59</v>
      </c>
      <c r="N180" s="133"/>
      <c r="O180" s="133"/>
      <c r="P180" s="133"/>
      <c r="R180" s="7" t="str">
        <f t="shared" si="11"/>
        <v>20/21</v>
      </c>
      <c r="S180" s="68" t="str">
        <f t="shared" si="14"/>
        <v>1080</v>
      </c>
      <c r="T180" s="69" t="s">
        <v>60</v>
      </c>
      <c r="U180" s="69"/>
      <c r="V180" s="68"/>
      <c r="W180" s="68"/>
      <c r="X180" s="22">
        <f>+L183</f>
        <v>0</v>
      </c>
      <c r="Y180" s="70" t="s">
        <v>61</v>
      </c>
    </row>
    <row r="181" spans="1:25" ht="18" customHeight="1">
      <c r="A181" s="135"/>
      <c r="B181" s="135"/>
      <c r="C181" s="135"/>
      <c r="D181" s="135"/>
      <c r="E181" s="135"/>
      <c r="F181" s="135"/>
      <c r="G181" s="135"/>
      <c r="H181" s="135"/>
      <c r="I181" s="3"/>
      <c r="J181" s="135"/>
      <c r="K181" s="135"/>
      <c r="L181" s="135"/>
      <c r="M181" s="135"/>
      <c r="N181" s="59" t="s">
        <v>62</v>
      </c>
      <c r="O181" s="59" t="s">
        <v>63</v>
      </c>
      <c r="P181" s="59" t="s">
        <v>64</v>
      </c>
      <c r="R181" s="7" t="str">
        <f t="shared" si="11"/>
        <v>20/21</v>
      </c>
      <c r="S181" s="68" t="str">
        <f t="shared" si="14"/>
        <v>1080</v>
      </c>
      <c r="T181" s="69" t="s">
        <v>65</v>
      </c>
      <c r="U181" s="69"/>
      <c r="V181" s="68"/>
      <c r="W181" s="68"/>
      <c r="X181" s="22">
        <f>+M183</f>
        <v>0</v>
      </c>
      <c r="Y181" s="70" t="s">
        <v>66</v>
      </c>
    </row>
    <row r="182" spans="1:25" ht="16.5" customHeight="1">
      <c r="A182" s="59" t="s">
        <v>67</v>
      </c>
      <c r="B182" s="60"/>
      <c r="C182" s="60"/>
      <c r="D182" s="61"/>
      <c r="E182" s="61"/>
      <c r="F182" s="61"/>
      <c r="G182" s="61"/>
      <c r="H182" s="62"/>
      <c r="I182" s="3"/>
      <c r="J182" s="59" t="s">
        <v>67</v>
      </c>
      <c r="K182" s="60"/>
      <c r="L182" s="60"/>
      <c r="M182" s="60"/>
      <c r="N182" s="61"/>
      <c r="O182" s="61"/>
      <c r="P182" s="61"/>
      <c r="R182" s="7" t="str">
        <f t="shared" si="11"/>
        <v>20/21</v>
      </c>
      <c r="S182" s="68" t="str">
        <f t="shared" si="14"/>
        <v>1080</v>
      </c>
      <c r="T182" s="75">
        <v>7006</v>
      </c>
      <c r="U182" s="75"/>
      <c r="V182" s="68"/>
      <c r="W182" s="68"/>
      <c r="X182" s="22">
        <f>N182</f>
        <v>0</v>
      </c>
      <c r="Y182" s="77" t="s">
        <v>68</v>
      </c>
    </row>
    <row r="183" spans="1:25" ht="16.5" customHeight="1">
      <c r="A183" s="59" t="s">
        <v>69</v>
      </c>
      <c r="B183" s="60"/>
      <c r="C183" s="60"/>
      <c r="D183" s="35"/>
      <c r="E183" s="61"/>
      <c r="F183" s="61"/>
      <c r="G183" s="63"/>
      <c r="H183" s="62"/>
      <c r="I183" s="3"/>
      <c r="J183" s="59" t="s">
        <v>69</v>
      </c>
      <c r="K183" s="60"/>
      <c r="L183" s="60"/>
      <c r="M183" s="64"/>
      <c r="N183" s="65"/>
      <c r="O183" s="65"/>
      <c r="P183" s="65"/>
      <c r="R183" s="7" t="str">
        <f t="shared" si="11"/>
        <v>20/21</v>
      </c>
      <c r="S183" s="68" t="str">
        <f t="shared" si="14"/>
        <v>1080</v>
      </c>
      <c r="T183" s="75">
        <v>7007</v>
      </c>
      <c r="U183" s="75"/>
      <c r="V183" s="68"/>
      <c r="W183" s="68"/>
      <c r="X183" s="22">
        <f>O182</f>
        <v>0</v>
      </c>
      <c r="Y183" s="77" t="s">
        <v>70</v>
      </c>
    </row>
    <row r="184" spans="1:25" ht="18" customHeight="1">
      <c r="A184" s="36" t="s">
        <v>71</v>
      </c>
      <c r="B184" s="66">
        <f>IF(B176="","",(B183+B182)/B176)</f>
        <v>0</v>
      </c>
      <c r="C184" s="66">
        <f>IF(B176="","",(C183+C182)/B176)</f>
        <v>0</v>
      </c>
      <c r="D184" s="66">
        <f>IF(B176="","",(D183+D182)/B176)</f>
        <v>0</v>
      </c>
      <c r="E184" s="131" t="str">
        <f>IF(B176="","",IF(B184+C184+D184&gt;Bovinos!$AD$5," -&gt; índices (somados) acima da média",IF(B184+C184+D184&lt;Bovinos!$AD$4," -&gt; índices (somados) abaixo da média","")))</f>
        <v> -&gt; índices (somados) abaixo da média</v>
      </c>
      <c r="F184" s="131"/>
      <c r="G184" s="131"/>
      <c r="H184" s="131"/>
      <c r="I184" s="3"/>
      <c r="J184" s="36" t="s">
        <v>71</v>
      </c>
      <c r="K184" s="67">
        <f>IF(B176="","-",(K183+K182)/B176)</f>
        <v>0</v>
      </c>
      <c r="L184" s="67">
        <f>IF(B176="","-",(L183+L182)/B176)</f>
        <v>0</v>
      </c>
      <c r="M184" s="67">
        <f>IF(B176="","-",(M183+M182+O182+N182+P182)/B176)</f>
        <v>0</v>
      </c>
      <c r="N184" s="132" t="str">
        <f>IF(AND(K184="-",L184="-",M184="-"),"",IF(K184&gt;Bovinos!$AA$5," -&gt; índice(s) fora da faixa média",IF(K184&lt;Bovinos!$AA$4," -&gt; índice(s) fora da faixa média",IF(L184&gt;Bovinos!$AB$5," -&gt; índice(s) fora da faixa média",IF(L184&lt;Bovinos!$AB$4," -&gt; índice(s) fora da faixa média",IF(M184&gt;Bovinos!$AC$5," -&gt; índice(s) fora da faixa média",IF(M184&lt;Bovinos!$AC$4," -&gt; índice(s) fora da faixa média","")))))))</f>
        <v> -&gt; índice(s) fora da faixa média</v>
      </c>
      <c r="O184" s="132"/>
      <c r="P184" s="132"/>
      <c r="R184" s="7" t="str">
        <f t="shared" si="11"/>
        <v>20/21</v>
      </c>
      <c r="S184" s="68" t="str">
        <f t="shared" si="14"/>
        <v>1080</v>
      </c>
      <c r="T184" s="75">
        <v>7008</v>
      </c>
      <c r="U184" s="75"/>
      <c r="V184" s="68"/>
      <c r="W184" s="68"/>
      <c r="X184" s="22">
        <f>P182</f>
        <v>0</v>
      </c>
      <c r="Y184" s="77" t="s">
        <v>72</v>
      </c>
    </row>
    <row r="185" spans="1:25" ht="7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R185" s="7" t="str">
        <f t="shared" si="11"/>
        <v>20/21</v>
      </c>
      <c r="S185" s="68" t="str">
        <f t="shared" si="14"/>
        <v>1080</v>
      </c>
      <c r="T185" s="69" t="s">
        <v>73</v>
      </c>
      <c r="U185" s="69"/>
      <c r="V185" s="68"/>
      <c r="W185" s="18"/>
      <c r="X185" s="22">
        <f>+M182</f>
        <v>0</v>
      </c>
      <c r="Y185" s="70" t="s">
        <v>74</v>
      </c>
    </row>
    <row r="186" spans="1:25" ht="7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R186" s="7" t="str">
        <f t="shared" si="11"/>
        <v>20/21</v>
      </c>
      <c r="S186" s="68" t="str">
        <f t="shared" si="14"/>
        <v>1080</v>
      </c>
      <c r="T186" s="69" t="s">
        <v>75</v>
      </c>
      <c r="U186" s="69">
        <f>+H176</f>
        <v>0</v>
      </c>
      <c r="V186" s="68"/>
      <c r="W186" s="18"/>
      <c r="X186" s="22"/>
      <c r="Y186" s="70" t="s">
        <v>76</v>
      </c>
    </row>
    <row r="187" spans="1:25" ht="16.5" customHeight="1">
      <c r="A187" s="20"/>
      <c r="B187" s="20" t="s">
        <v>101</v>
      </c>
      <c r="C187" s="20" t="s">
        <v>102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R187" s="7" t="str">
        <f t="shared" si="11"/>
        <v>20/21</v>
      </c>
      <c r="S187" s="21" t="str">
        <f>+B187</f>
        <v>1220</v>
      </c>
      <c r="T187" s="22">
        <v>7014</v>
      </c>
      <c r="U187" s="22"/>
      <c r="V187" s="24">
        <f>J191</f>
        <v>0</v>
      </c>
      <c r="W187" s="24"/>
      <c r="X187" s="24"/>
      <c r="Y187" s="25" t="s">
        <v>21</v>
      </c>
    </row>
    <row r="188" spans="1:25" ht="6" customHeight="1">
      <c r="A188" s="26"/>
      <c r="B188" s="27"/>
      <c r="C188" s="28"/>
      <c r="D188" s="28"/>
      <c r="E188" s="28"/>
      <c r="F188" s="28"/>
      <c r="G188" s="3"/>
      <c r="H188" s="3"/>
      <c r="I188" s="29"/>
      <c r="J188" s="3"/>
      <c r="K188" s="3"/>
      <c r="L188" s="30"/>
      <c r="M188" s="3"/>
      <c r="N188" s="3"/>
      <c r="O188" s="3"/>
      <c r="P188" s="3"/>
      <c r="R188" s="7" t="str">
        <f t="shared" si="11"/>
        <v>20/21</v>
      </c>
      <c r="S188" s="21" t="str">
        <f aca="true" t="shared" si="15" ref="S188:S201">+S187</f>
        <v>1220</v>
      </c>
      <c r="T188" s="24"/>
      <c r="U188" s="24"/>
      <c r="V188" s="31">
        <f>M191</f>
        <v>0</v>
      </c>
      <c r="W188" s="24"/>
      <c r="X188" s="24"/>
      <c r="Y188" s="24" t="s">
        <v>22</v>
      </c>
    </row>
    <row r="189" spans="1:25" ht="11.25" customHeight="1">
      <c r="A189" s="35"/>
      <c r="B189" s="133" t="s">
        <v>26</v>
      </c>
      <c r="C189" s="140" t="s">
        <v>27</v>
      </c>
      <c r="D189" s="140"/>
      <c r="E189" s="140" t="s">
        <v>28</v>
      </c>
      <c r="F189" s="140"/>
      <c r="G189" s="35"/>
      <c r="H189" s="140" t="s">
        <v>29</v>
      </c>
      <c r="I189" s="3"/>
      <c r="J189" s="141" t="s">
        <v>30</v>
      </c>
      <c r="K189" s="142"/>
      <c r="L189" s="143"/>
      <c r="M189" s="37"/>
      <c r="N189" s="38"/>
      <c r="P189" s="144" t="s">
        <v>31</v>
      </c>
      <c r="R189" s="7" t="str">
        <f t="shared" si="11"/>
        <v>20/21</v>
      </c>
      <c r="S189" s="21" t="str">
        <f t="shared" si="15"/>
        <v>1220</v>
      </c>
      <c r="T189" s="22" t="s">
        <v>32</v>
      </c>
      <c r="U189" s="22"/>
      <c r="V189" s="22">
        <f>+B191</f>
        <v>17100</v>
      </c>
      <c r="W189" s="39">
        <f>+H197</f>
        <v>0</v>
      </c>
      <c r="X189" s="22">
        <f>B197+C197</f>
        <v>0</v>
      </c>
      <c r="Y189" s="25" t="s">
        <v>33</v>
      </c>
    </row>
    <row r="190" spans="1:25" ht="12" customHeight="1">
      <c r="A190" s="35"/>
      <c r="B190" s="133"/>
      <c r="C190" s="40" t="s">
        <v>35</v>
      </c>
      <c r="D190" s="40" t="s">
        <v>36</v>
      </c>
      <c r="E190" s="40" t="s">
        <v>35</v>
      </c>
      <c r="F190" s="40" t="s">
        <v>36</v>
      </c>
      <c r="G190" s="35"/>
      <c r="H190" s="140"/>
      <c r="I190" s="3"/>
      <c r="J190" s="141"/>
      <c r="K190" s="142"/>
      <c r="L190" s="143"/>
      <c r="M190" s="37"/>
      <c r="N190" s="38"/>
      <c r="O190" s="3"/>
      <c r="P190" s="144"/>
      <c r="R190" s="7" t="str">
        <f t="shared" si="11"/>
        <v>20/21</v>
      </c>
      <c r="S190" s="21" t="str">
        <f t="shared" si="15"/>
        <v>1220</v>
      </c>
      <c r="T190" s="22" t="s">
        <v>37</v>
      </c>
      <c r="U190" s="22"/>
      <c r="V190" s="41"/>
      <c r="W190" s="39">
        <f>H198</f>
        <v>0</v>
      </c>
      <c r="X190" s="22">
        <f>B198+C198</f>
        <v>0</v>
      </c>
      <c r="Y190" s="25" t="s">
        <v>38</v>
      </c>
    </row>
    <row r="191" spans="1:25" ht="16.5" customHeight="1">
      <c r="A191" s="133" t="s">
        <v>39</v>
      </c>
      <c r="B191" s="137">
        <v>17100</v>
      </c>
      <c r="C191" s="42"/>
      <c r="D191" s="42"/>
      <c r="E191" s="43"/>
      <c r="F191" s="43"/>
      <c r="G191" s="44">
        <f>IF(SUM(C192:F192)=0,"",IF(SUM(C191:F191)&lt;1,"&lt;100%",IF(SUM(C191:F191)&gt;1,"&gt;100%","OK")))</f>
      </c>
      <c r="H191" s="45"/>
      <c r="I191" s="3"/>
      <c r="J191" s="46">
        <f>'Leite_-_Produção'!S22</f>
        <v>0</v>
      </c>
      <c r="K191" s="74"/>
      <c r="L191" s="138"/>
      <c r="M191" s="37"/>
      <c r="N191" s="35"/>
      <c r="P191" s="50" t="e">
        <f>SUM(F192+D192)/H191</f>
        <v>#DIV/0!</v>
      </c>
      <c r="R191" s="7" t="str">
        <f t="shared" si="11"/>
        <v>20/21</v>
      </c>
      <c r="S191" s="21" t="str">
        <f t="shared" si="15"/>
        <v>1220</v>
      </c>
      <c r="T191" s="51">
        <v>7590</v>
      </c>
      <c r="U191" s="51"/>
      <c r="V191" s="41"/>
      <c r="W191" s="52">
        <f>+G197</f>
        <v>0</v>
      </c>
      <c r="X191" s="22">
        <f>D197</f>
        <v>0</v>
      </c>
      <c r="Y191" s="53" t="s">
        <v>40</v>
      </c>
    </row>
    <row r="192" spans="1:25" ht="16.5" customHeight="1">
      <c r="A192" s="133"/>
      <c r="B192" s="133"/>
      <c r="C192" s="54">
        <f>+C191*B191</f>
        <v>0</v>
      </c>
      <c r="D192" s="54">
        <f>+D191*B191</f>
        <v>0</v>
      </c>
      <c r="E192" s="54">
        <f>+E191*B191</f>
        <v>0</v>
      </c>
      <c r="F192" s="54">
        <f>+F191*B191</f>
        <v>0</v>
      </c>
      <c r="G192" s="35"/>
      <c r="H192" s="35"/>
      <c r="I192" s="3"/>
      <c r="J192" s="35"/>
      <c r="K192" s="35"/>
      <c r="L192" s="138"/>
      <c r="M192" s="35"/>
      <c r="N192" s="35"/>
      <c r="O192" s="35"/>
      <c r="P192" s="35"/>
      <c r="R192" s="7" t="str">
        <f t="shared" si="11"/>
        <v>20/21</v>
      </c>
      <c r="S192" s="21" t="str">
        <f t="shared" si="15"/>
        <v>1220</v>
      </c>
      <c r="T192" s="22" t="s">
        <v>41</v>
      </c>
      <c r="U192" s="22"/>
      <c r="V192" s="41"/>
      <c r="W192" s="41"/>
      <c r="X192" s="22">
        <f>K197</f>
        <v>0</v>
      </c>
      <c r="Y192" s="25" t="s">
        <v>42</v>
      </c>
    </row>
    <row r="193" spans="1:25" ht="4.5" customHeight="1">
      <c r="A193" s="55"/>
      <c r="B193" s="56"/>
      <c r="C193" s="57"/>
      <c r="D193" s="57"/>
      <c r="E193" s="57"/>
      <c r="F193" s="57"/>
      <c r="G193" s="57"/>
      <c r="H193" s="35"/>
      <c r="I193" s="29"/>
      <c r="J193" s="35"/>
      <c r="K193" s="35"/>
      <c r="L193" s="58"/>
      <c r="M193" s="35"/>
      <c r="N193" s="35"/>
      <c r="O193" s="35"/>
      <c r="P193" s="35"/>
      <c r="R193" s="7" t="str">
        <f t="shared" si="11"/>
        <v>20/21</v>
      </c>
      <c r="S193" s="21" t="str">
        <f t="shared" si="15"/>
        <v>1220</v>
      </c>
      <c r="T193" s="22" t="s">
        <v>43</v>
      </c>
      <c r="U193" s="22"/>
      <c r="V193" s="41"/>
      <c r="W193" s="41"/>
      <c r="X193" s="22">
        <f>K198</f>
        <v>0</v>
      </c>
      <c r="Y193" s="25" t="s">
        <v>44</v>
      </c>
    </row>
    <row r="194" spans="1:25" ht="16.5" customHeight="1">
      <c r="A194" s="135" t="s">
        <v>49</v>
      </c>
      <c r="B194" s="139" t="s">
        <v>46</v>
      </c>
      <c r="C194" s="139"/>
      <c r="D194" s="139"/>
      <c r="E194" s="139" t="s">
        <v>47</v>
      </c>
      <c r="F194" s="139"/>
      <c r="G194" s="139"/>
      <c r="H194" s="140" t="s">
        <v>48</v>
      </c>
      <c r="I194" s="3"/>
      <c r="J194" s="135" t="s">
        <v>49</v>
      </c>
      <c r="K194" s="139" t="s">
        <v>50</v>
      </c>
      <c r="L194" s="139"/>
      <c r="M194" s="139"/>
      <c r="N194" s="133" t="s">
        <v>51</v>
      </c>
      <c r="O194" s="133"/>
      <c r="P194" s="133"/>
      <c r="R194" s="7" t="str">
        <f t="shared" si="11"/>
        <v>20/21</v>
      </c>
      <c r="S194" s="21" t="str">
        <f t="shared" si="15"/>
        <v>1220</v>
      </c>
      <c r="T194" s="22" t="s">
        <v>52</v>
      </c>
      <c r="U194" s="22"/>
      <c r="V194" s="41"/>
      <c r="W194" s="41"/>
      <c r="X194" s="22">
        <f>L197</f>
        <v>0</v>
      </c>
      <c r="Y194" s="25" t="s">
        <v>53</v>
      </c>
    </row>
    <row r="195" spans="1:25" ht="16.5" customHeight="1">
      <c r="A195" s="135"/>
      <c r="B195" s="134" t="s">
        <v>54</v>
      </c>
      <c r="C195" s="134" t="s">
        <v>55</v>
      </c>
      <c r="D195" s="134" t="s">
        <v>56</v>
      </c>
      <c r="E195" s="134" t="s">
        <v>54</v>
      </c>
      <c r="F195" s="134" t="s">
        <v>55</v>
      </c>
      <c r="G195" s="134" t="s">
        <v>56</v>
      </c>
      <c r="H195" s="140"/>
      <c r="I195" s="3"/>
      <c r="J195" s="135"/>
      <c r="K195" s="136" t="s">
        <v>57</v>
      </c>
      <c r="L195" s="136" t="s">
        <v>58</v>
      </c>
      <c r="M195" s="136" t="s">
        <v>59</v>
      </c>
      <c r="N195" s="133"/>
      <c r="O195" s="133"/>
      <c r="P195" s="133"/>
      <c r="R195" s="7" t="str">
        <f t="shared" si="11"/>
        <v>20/21</v>
      </c>
      <c r="S195" s="21" t="str">
        <f t="shared" si="15"/>
        <v>1220</v>
      </c>
      <c r="T195" s="22" t="s">
        <v>60</v>
      </c>
      <c r="U195" s="22"/>
      <c r="V195" s="24"/>
      <c r="W195" s="24"/>
      <c r="X195" s="22">
        <f>+L198</f>
        <v>0</v>
      </c>
      <c r="Y195" s="25" t="s">
        <v>61</v>
      </c>
    </row>
    <row r="196" spans="1:25" ht="18" customHeight="1">
      <c r="A196" s="135"/>
      <c r="B196" s="135"/>
      <c r="C196" s="135"/>
      <c r="D196" s="135"/>
      <c r="E196" s="135"/>
      <c r="F196" s="135"/>
      <c r="G196" s="135"/>
      <c r="H196" s="135"/>
      <c r="I196" s="3"/>
      <c r="J196" s="135"/>
      <c r="K196" s="135"/>
      <c r="L196" s="135"/>
      <c r="M196" s="135"/>
      <c r="N196" s="59" t="s">
        <v>62</v>
      </c>
      <c r="O196" s="59" t="s">
        <v>63</v>
      </c>
      <c r="P196" s="59" t="s">
        <v>64</v>
      </c>
      <c r="R196" s="7" t="str">
        <f t="shared" si="11"/>
        <v>20/21</v>
      </c>
      <c r="S196" s="21" t="str">
        <f t="shared" si="15"/>
        <v>1220</v>
      </c>
      <c r="T196" s="22" t="s">
        <v>65</v>
      </c>
      <c r="U196" s="22"/>
      <c r="V196" s="24"/>
      <c r="W196" s="24"/>
      <c r="X196" s="22">
        <f>+M198</f>
        <v>0</v>
      </c>
      <c r="Y196" s="25" t="s">
        <v>66</v>
      </c>
    </row>
    <row r="197" spans="1:25" ht="16.5" customHeight="1">
      <c r="A197" s="59" t="s">
        <v>67</v>
      </c>
      <c r="B197" s="60"/>
      <c r="C197" s="60"/>
      <c r="D197" s="61"/>
      <c r="E197" s="61"/>
      <c r="F197" s="61"/>
      <c r="G197" s="61"/>
      <c r="H197" s="62"/>
      <c r="I197" s="3"/>
      <c r="J197" s="59" t="s">
        <v>67</v>
      </c>
      <c r="K197" s="60"/>
      <c r="L197" s="60"/>
      <c r="M197" s="60"/>
      <c r="N197" s="61"/>
      <c r="O197" s="61"/>
      <c r="P197" s="61"/>
      <c r="R197" s="7" t="str">
        <f t="shared" si="11"/>
        <v>20/21</v>
      </c>
      <c r="S197" s="21" t="str">
        <f t="shared" si="15"/>
        <v>1220</v>
      </c>
      <c r="T197" s="51">
        <v>7006</v>
      </c>
      <c r="U197" s="51"/>
      <c r="V197" s="24"/>
      <c r="W197" s="24"/>
      <c r="X197" s="22">
        <f>N197</f>
        <v>0</v>
      </c>
      <c r="Y197" s="53" t="s">
        <v>68</v>
      </c>
    </row>
    <row r="198" spans="1:25" ht="16.5" customHeight="1">
      <c r="A198" s="59" t="s">
        <v>69</v>
      </c>
      <c r="B198" s="60"/>
      <c r="C198" s="60"/>
      <c r="D198" s="35"/>
      <c r="E198" s="61"/>
      <c r="F198" s="61"/>
      <c r="G198" s="63"/>
      <c r="H198" s="62"/>
      <c r="I198" s="3"/>
      <c r="J198" s="59" t="s">
        <v>69</v>
      </c>
      <c r="K198" s="60"/>
      <c r="L198" s="60"/>
      <c r="M198" s="64"/>
      <c r="N198" s="65"/>
      <c r="O198" s="65"/>
      <c r="P198" s="65"/>
      <c r="R198" s="7" t="str">
        <f t="shared" si="11"/>
        <v>20/21</v>
      </c>
      <c r="S198" s="21" t="str">
        <f t="shared" si="15"/>
        <v>1220</v>
      </c>
      <c r="T198" s="51">
        <v>7007</v>
      </c>
      <c r="U198" s="51"/>
      <c r="V198" s="24"/>
      <c r="W198" s="24"/>
      <c r="X198" s="22">
        <f>O197</f>
        <v>0</v>
      </c>
      <c r="Y198" s="53" t="s">
        <v>70</v>
      </c>
    </row>
    <row r="199" spans="1:25" ht="18" customHeight="1">
      <c r="A199" s="36" t="s">
        <v>71</v>
      </c>
      <c r="B199" s="66">
        <f>IF(B191="","",(B198+B197)/B191)</f>
        <v>0</v>
      </c>
      <c r="C199" s="66">
        <f>IF(B191="","",(C198+C197)/B191)</f>
        <v>0</v>
      </c>
      <c r="D199" s="66">
        <f>IF(B191="","",(D198+D197)/B191)</f>
        <v>0</v>
      </c>
      <c r="E199" s="131" t="str">
        <f>IF(B191="","",IF(B199+C199+D199&gt;Bovinos!$AD$5," -&gt; índices (somados) acima da média",IF(B199+C199+D199&lt;Bovinos!$AD$4," -&gt; índices (somados) abaixo da média","")))</f>
        <v> -&gt; índices (somados) abaixo da média</v>
      </c>
      <c r="F199" s="131"/>
      <c r="G199" s="131"/>
      <c r="H199" s="131"/>
      <c r="I199" s="3"/>
      <c r="J199" s="36" t="s">
        <v>71</v>
      </c>
      <c r="K199" s="67">
        <f>IF(B191="","-",(K198+K197)/B191)</f>
        <v>0</v>
      </c>
      <c r="L199" s="67">
        <f>IF(B191="","-",(L198+L197)/B191)</f>
        <v>0</v>
      </c>
      <c r="M199" s="67">
        <f>IF(B191="","-",(M198+M197+O197+N197+P197)/B191)</f>
        <v>0</v>
      </c>
      <c r="N199" s="131" t="str">
        <f>IF(AND(K199="-",L199="-",M199="-"),"",IF(K199&gt;Bovinos!$AA$5," -&gt; índice(s) fora da faixa média",IF(K199&lt;Bovinos!$AA$4," -&gt; índice(s) fora da faixa média",IF(L199&gt;Bovinos!$AB$5," -&gt; índice(s) fora da faixa média",IF(L199&lt;Bovinos!$AB$4," -&gt; índice(s) fora da faixa média",IF(M199&gt;Bovinos!$AC$5," -&gt; índice(s) fora da faixa média",IF(M199&lt;Bovinos!$AC$4," -&gt; índice(s) fora da faixa média","")))))))</f>
        <v> -&gt; índice(s) fora da faixa média</v>
      </c>
      <c r="O199" s="131"/>
      <c r="P199" s="131"/>
      <c r="R199" s="7" t="str">
        <f aca="true" t="shared" si="16" ref="R199:R262">+$S$5</f>
        <v>20/21</v>
      </c>
      <c r="S199" s="21" t="str">
        <f t="shared" si="15"/>
        <v>1220</v>
      </c>
      <c r="T199" s="51">
        <v>7008</v>
      </c>
      <c r="U199" s="51"/>
      <c r="V199" s="24"/>
      <c r="W199" s="24"/>
      <c r="X199" s="22">
        <f>P197</f>
        <v>0</v>
      </c>
      <c r="Y199" s="53" t="s">
        <v>72</v>
      </c>
    </row>
    <row r="200" spans="1:25" ht="7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R200" s="7" t="str">
        <f t="shared" si="16"/>
        <v>20/21</v>
      </c>
      <c r="S200" s="21" t="str">
        <f t="shared" si="15"/>
        <v>1220</v>
      </c>
      <c r="T200" s="22" t="s">
        <v>73</v>
      </c>
      <c r="U200" s="22"/>
      <c r="V200" s="24"/>
      <c r="W200" s="24"/>
      <c r="X200" s="22">
        <f>+M197</f>
        <v>0</v>
      </c>
      <c r="Y200" s="25" t="s">
        <v>74</v>
      </c>
    </row>
    <row r="201" spans="1:25" ht="7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R201" s="7" t="str">
        <f t="shared" si="16"/>
        <v>20/21</v>
      </c>
      <c r="S201" s="21" t="str">
        <f t="shared" si="15"/>
        <v>1220</v>
      </c>
      <c r="T201" s="22" t="s">
        <v>75</v>
      </c>
      <c r="U201" s="22">
        <f>+H191</f>
        <v>0</v>
      </c>
      <c r="V201" s="24"/>
      <c r="W201" s="24"/>
      <c r="X201" s="22"/>
      <c r="Y201" s="25" t="s">
        <v>76</v>
      </c>
    </row>
    <row r="202" spans="1:25" ht="16.5" customHeight="1">
      <c r="A202" s="20"/>
      <c r="B202" s="20" t="s">
        <v>103</v>
      </c>
      <c r="C202" s="20" t="s">
        <v>104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R202" s="7" t="str">
        <f t="shared" si="16"/>
        <v>20/21</v>
      </c>
      <c r="S202" s="68" t="str">
        <f>+B202</f>
        <v>1295</v>
      </c>
      <c r="T202" s="69">
        <v>7014</v>
      </c>
      <c r="U202" s="69"/>
      <c r="V202" s="68">
        <f>J206</f>
        <v>0</v>
      </c>
      <c r="W202" s="68"/>
      <c r="X202" s="24"/>
      <c r="Y202" s="70" t="s">
        <v>21</v>
      </c>
    </row>
    <row r="203" spans="1:25" ht="6" customHeight="1">
      <c r="A203" s="26"/>
      <c r="B203" s="27"/>
      <c r="C203" s="28"/>
      <c r="D203" s="28"/>
      <c r="E203" s="28"/>
      <c r="F203" s="28"/>
      <c r="G203" s="3"/>
      <c r="H203" s="3"/>
      <c r="I203" s="29"/>
      <c r="J203" s="3"/>
      <c r="K203" s="3"/>
      <c r="L203" s="30"/>
      <c r="M203" s="3"/>
      <c r="N203" s="3"/>
      <c r="O203" s="3"/>
      <c r="P203" s="3"/>
      <c r="R203" s="7" t="str">
        <f t="shared" si="16"/>
        <v>20/21</v>
      </c>
      <c r="S203" s="68" t="str">
        <f aca="true" t="shared" si="17" ref="S203:S216">+S202</f>
        <v>1295</v>
      </c>
      <c r="T203" s="68"/>
      <c r="U203" s="68"/>
      <c r="V203" s="71">
        <f>M206</f>
        <v>0</v>
      </c>
      <c r="W203" s="68"/>
      <c r="X203" s="24"/>
      <c r="Y203" s="1" t="s">
        <v>22</v>
      </c>
    </row>
    <row r="204" spans="1:25" ht="11.25" customHeight="1">
      <c r="A204" s="35"/>
      <c r="B204" s="133" t="s">
        <v>26</v>
      </c>
      <c r="C204" s="140" t="s">
        <v>27</v>
      </c>
      <c r="D204" s="140"/>
      <c r="E204" s="140" t="s">
        <v>28</v>
      </c>
      <c r="F204" s="140"/>
      <c r="G204" s="35"/>
      <c r="H204" s="140" t="s">
        <v>29</v>
      </c>
      <c r="I204" s="3"/>
      <c r="J204" s="141" t="s">
        <v>30</v>
      </c>
      <c r="K204" s="142"/>
      <c r="L204" s="143"/>
      <c r="M204" s="37"/>
      <c r="N204" s="38"/>
      <c r="P204" s="144" t="s">
        <v>31</v>
      </c>
      <c r="R204" s="7" t="str">
        <f t="shared" si="16"/>
        <v>20/21</v>
      </c>
      <c r="S204" s="68" t="str">
        <f t="shared" si="17"/>
        <v>1295</v>
      </c>
      <c r="T204" s="69" t="s">
        <v>32</v>
      </c>
      <c r="U204" s="69"/>
      <c r="V204" s="69">
        <f>+B206</f>
        <v>2900</v>
      </c>
      <c r="W204" s="72">
        <f>+H212</f>
        <v>0</v>
      </c>
      <c r="X204" s="22">
        <f>B212+C212</f>
        <v>0</v>
      </c>
      <c r="Y204" s="70" t="s">
        <v>33</v>
      </c>
    </row>
    <row r="205" spans="1:25" ht="12" customHeight="1">
      <c r="A205" s="35"/>
      <c r="B205" s="133"/>
      <c r="C205" s="40" t="s">
        <v>35</v>
      </c>
      <c r="D205" s="40" t="s">
        <v>36</v>
      </c>
      <c r="E205" s="40" t="s">
        <v>35</v>
      </c>
      <c r="F205" s="40" t="s">
        <v>36</v>
      </c>
      <c r="G205" s="35"/>
      <c r="H205" s="140"/>
      <c r="I205" s="3"/>
      <c r="J205" s="141"/>
      <c r="K205" s="142"/>
      <c r="L205" s="143"/>
      <c r="M205" s="37"/>
      <c r="N205" s="38"/>
      <c r="O205" s="3"/>
      <c r="P205" s="144"/>
      <c r="R205" s="7" t="str">
        <f t="shared" si="16"/>
        <v>20/21</v>
      </c>
      <c r="S205" s="68" t="str">
        <f t="shared" si="17"/>
        <v>1295</v>
      </c>
      <c r="T205" s="69" t="s">
        <v>37</v>
      </c>
      <c r="U205" s="69"/>
      <c r="V205" s="73"/>
      <c r="W205" s="72">
        <f>H213</f>
        <v>0</v>
      </c>
      <c r="X205" s="22">
        <f>B213+C213</f>
        <v>0</v>
      </c>
      <c r="Y205" s="70" t="s">
        <v>38</v>
      </c>
    </row>
    <row r="206" spans="1:25" ht="16.5" customHeight="1">
      <c r="A206" s="133" t="s">
        <v>39</v>
      </c>
      <c r="B206" s="137">
        <v>2900</v>
      </c>
      <c r="C206" s="43"/>
      <c r="D206" s="43"/>
      <c r="E206" s="43"/>
      <c r="F206" s="43"/>
      <c r="G206" s="44">
        <f>IF(SUM(C207:F207)=0,"",IF(SUM(C206:F206)&lt;1,"&lt;100%",IF(SUM(C206:F206)&gt;1,"&gt;100%","OK")))</f>
      </c>
      <c r="H206" s="45"/>
      <c r="I206" s="3"/>
      <c r="J206" s="46">
        <f>'Leite_-_Produção'!S23</f>
        <v>0</v>
      </c>
      <c r="K206" s="74"/>
      <c r="L206" s="138"/>
      <c r="M206" s="37"/>
      <c r="N206" s="35"/>
      <c r="P206" s="50" t="e">
        <f>SUM(F207+D207)/H206</f>
        <v>#DIV/0!</v>
      </c>
      <c r="R206" s="7" t="str">
        <f t="shared" si="16"/>
        <v>20/21</v>
      </c>
      <c r="S206" s="68" t="str">
        <f t="shared" si="17"/>
        <v>1295</v>
      </c>
      <c r="T206" s="75">
        <v>7590</v>
      </c>
      <c r="U206" s="75"/>
      <c r="V206" s="73"/>
      <c r="W206" s="76">
        <f>+G212</f>
        <v>0</v>
      </c>
      <c r="X206" s="22">
        <f>D212</f>
        <v>0</v>
      </c>
      <c r="Y206" s="77" t="s">
        <v>40</v>
      </c>
    </row>
    <row r="207" spans="1:25" ht="16.5" customHeight="1">
      <c r="A207" s="133"/>
      <c r="B207" s="133"/>
      <c r="C207" s="54">
        <f>+C206*B206</f>
        <v>0</v>
      </c>
      <c r="D207" s="54">
        <f>+D206*B206</f>
        <v>0</v>
      </c>
      <c r="E207" s="54">
        <f>+E206*B206</f>
        <v>0</v>
      </c>
      <c r="F207" s="54">
        <f>+F206*B206</f>
        <v>0</v>
      </c>
      <c r="G207" s="35"/>
      <c r="H207" s="35"/>
      <c r="I207" s="3"/>
      <c r="J207" s="35"/>
      <c r="K207" s="35"/>
      <c r="L207" s="138"/>
      <c r="M207" s="35"/>
      <c r="N207" s="35"/>
      <c r="O207" s="35" t="s">
        <v>100</v>
      </c>
      <c r="P207" s="35"/>
      <c r="R207" s="7" t="str">
        <f t="shared" si="16"/>
        <v>20/21</v>
      </c>
      <c r="S207" s="68" t="str">
        <f t="shared" si="17"/>
        <v>1295</v>
      </c>
      <c r="T207" s="69" t="s">
        <v>41</v>
      </c>
      <c r="U207" s="69"/>
      <c r="V207" s="73"/>
      <c r="W207" s="73"/>
      <c r="X207" s="22">
        <f>K212</f>
        <v>0</v>
      </c>
      <c r="Y207" s="70" t="s">
        <v>42</v>
      </c>
    </row>
    <row r="208" spans="1:25" ht="4.5" customHeight="1">
      <c r="A208" s="55"/>
      <c r="B208" s="56"/>
      <c r="C208" s="57"/>
      <c r="D208" s="57"/>
      <c r="E208" s="57"/>
      <c r="F208" s="57"/>
      <c r="G208" s="57"/>
      <c r="H208" s="35"/>
      <c r="I208" s="29"/>
      <c r="J208" s="35"/>
      <c r="K208" s="35"/>
      <c r="L208" s="58"/>
      <c r="M208" s="35"/>
      <c r="N208" s="35"/>
      <c r="O208" s="35"/>
      <c r="P208" s="35"/>
      <c r="R208" s="7" t="str">
        <f t="shared" si="16"/>
        <v>20/21</v>
      </c>
      <c r="S208" s="68" t="str">
        <f t="shared" si="17"/>
        <v>1295</v>
      </c>
      <c r="T208" s="69" t="s">
        <v>43</v>
      </c>
      <c r="U208" s="69"/>
      <c r="V208" s="73"/>
      <c r="W208" s="73"/>
      <c r="X208" s="22">
        <f>K213</f>
        <v>0</v>
      </c>
      <c r="Y208" s="70" t="s">
        <v>44</v>
      </c>
    </row>
    <row r="209" spans="1:25" ht="16.5" customHeight="1">
      <c r="A209" s="135" t="s">
        <v>49</v>
      </c>
      <c r="B209" s="139" t="s">
        <v>46</v>
      </c>
      <c r="C209" s="139"/>
      <c r="D209" s="139"/>
      <c r="E209" s="139" t="s">
        <v>47</v>
      </c>
      <c r="F209" s="139"/>
      <c r="G209" s="139"/>
      <c r="H209" s="140" t="s">
        <v>48</v>
      </c>
      <c r="I209" s="3"/>
      <c r="J209" s="135" t="s">
        <v>49</v>
      </c>
      <c r="K209" s="139" t="s">
        <v>50</v>
      </c>
      <c r="L209" s="139"/>
      <c r="M209" s="139"/>
      <c r="N209" s="133" t="s">
        <v>51</v>
      </c>
      <c r="O209" s="133"/>
      <c r="P209" s="133"/>
      <c r="R209" s="7" t="str">
        <f t="shared" si="16"/>
        <v>20/21</v>
      </c>
      <c r="S209" s="68" t="str">
        <f t="shared" si="17"/>
        <v>1295</v>
      </c>
      <c r="T209" s="69" t="s">
        <v>52</v>
      </c>
      <c r="U209" s="69"/>
      <c r="V209" s="73"/>
      <c r="W209" s="73"/>
      <c r="X209" s="22">
        <f>L212</f>
        <v>0</v>
      </c>
      <c r="Y209" s="70" t="s">
        <v>53</v>
      </c>
    </row>
    <row r="210" spans="1:25" ht="16.5" customHeight="1">
      <c r="A210" s="135"/>
      <c r="B210" s="134" t="s">
        <v>54</v>
      </c>
      <c r="C210" s="134" t="s">
        <v>55</v>
      </c>
      <c r="D210" s="134" t="s">
        <v>56</v>
      </c>
      <c r="E210" s="134" t="s">
        <v>54</v>
      </c>
      <c r="F210" s="134" t="s">
        <v>55</v>
      </c>
      <c r="G210" s="134" t="s">
        <v>56</v>
      </c>
      <c r="H210" s="140"/>
      <c r="I210" s="3"/>
      <c r="J210" s="135"/>
      <c r="K210" s="136" t="s">
        <v>57</v>
      </c>
      <c r="L210" s="136" t="s">
        <v>58</v>
      </c>
      <c r="M210" s="136" t="s">
        <v>59</v>
      </c>
      <c r="N210" s="133"/>
      <c r="O210" s="133"/>
      <c r="P210" s="133"/>
      <c r="R210" s="7" t="str">
        <f t="shared" si="16"/>
        <v>20/21</v>
      </c>
      <c r="S210" s="68" t="str">
        <f t="shared" si="17"/>
        <v>1295</v>
      </c>
      <c r="T210" s="69" t="s">
        <v>60</v>
      </c>
      <c r="U210" s="69"/>
      <c r="V210" s="68"/>
      <c r="W210" s="68"/>
      <c r="X210" s="22">
        <f>+L213</f>
        <v>0</v>
      </c>
      <c r="Y210" s="70" t="s">
        <v>61</v>
      </c>
    </row>
    <row r="211" spans="1:25" ht="18" customHeight="1">
      <c r="A211" s="135"/>
      <c r="B211" s="135"/>
      <c r="C211" s="135"/>
      <c r="D211" s="135"/>
      <c r="E211" s="135"/>
      <c r="F211" s="135"/>
      <c r="G211" s="135"/>
      <c r="H211" s="135"/>
      <c r="I211" s="3"/>
      <c r="J211" s="135"/>
      <c r="K211" s="135"/>
      <c r="L211" s="135"/>
      <c r="M211" s="135"/>
      <c r="N211" s="59" t="s">
        <v>62</v>
      </c>
      <c r="O211" s="59" t="s">
        <v>63</v>
      </c>
      <c r="P211" s="59" t="s">
        <v>64</v>
      </c>
      <c r="R211" s="7" t="str">
        <f t="shared" si="16"/>
        <v>20/21</v>
      </c>
      <c r="S211" s="68" t="str">
        <f t="shared" si="17"/>
        <v>1295</v>
      </c>
      <c r="T211" s="69" t="s">
        <v>65</v>
      </c>
      <c r="U211" s="69"/>
      <c r="V211" s="68"/>
      <c r="W211" s="68"/>
      <c r="X211" s="22">
        <f>+M213</f>
        <v>0</v>
      </c>
      <c r="Y211" s="70" t="s">
        <v>66</v>
      </c>
    </row>
    <row r="212" spans="1:25" ht="16.5" customHeight="1">
      <c r="A212" s="59" t="s">
        <v>67</v>
      </c>
      <c r="B212" s="61"/>
      <c r="C212" s="61"/>
      <c r="D212" s="61"/>
      <c r="E212" s="61"/>
      <c r="F212" s="61"/>
      <c r="G212" s="61"/>
      <c r="H212" s="62"/>
      <c r="I212" s="3"/>
      <c r="J212" s="59" t="s">
        <v>67</v>
      </c>
      <c r="K212" s="61"/>
      <c r="L212" s="61"/>
      <c r="M212" s="61"/>
      <c r="N212" s="61"/>
      <c r="O212" s="61"/>
      <c r="P212" s="61"/>
      <c r="R212" s="7" t="str">
        <f t="shared" si="16"/>
        <v>20/21</v>
      </c>
      <c r="S212" s="68" t="str">
        <f t="shared" si="17"/>
        <v>1295</v>
      </c>
      <c r="T212" s="75">
        <v>7006</v>
      </c>
      <c r="U212" s="75"/>
      <c r="V212" s="68"/>
      <c r="W212" s="68"/>
      <c r="X212" s="22">
        <f>N212</f>
        <v>0</v>
      </c>
      <c r="Y212" s="77" t="s">
        <v>68</v>
      </c>
    </row>
    <row r="213" spans="1:25" ht="16.5" customHeight="1">
      <c r="A213" s="59" t="s">
        <v>69</v>
      </c>
      <c r="B213" s="61"/>
      <c r="C213" s="61"/>
      <c r="D213" s="35"/>
      <c r="E213" s="61"/>
      <c r="F213" s="61"/>
      <c r="G213" s="63"/>
      <c r="H213" s="62"/>
      <c r="I213" s="3"/>
      <c r="J213" s="59" t="s">
        <v>69</v>
      </c>
      <c r="K213" s="61"/>
      <c r="L213" s="61"/>
      <c r="M213" s="79"/>
      <c r="N213" s="65"/>
      <c r="O213" s="65"/>
      <c r="P213" s="65"/>
      <c r="R213" s="7" t="str">
        <f t="shared" si="16"/>
        <v>20/21</v>
      </c>
      <c r="S213" s="68" t="str">
        <f t="shared" si="17"/>
        <v>1295</v>
      </c>
      <c r="T213" s="75">
        <v>7007</v>
      </c>
      <c r="U213" s="75"/>
      <c r="V213" s="68"/>
      <c r="W213" s="68"/>
      <c r="X213" s="22">
        <f>O212</f>
        <v>0</v>
      </c>
      <c r="Y213" s="77" t="s">
        <v>70</v>
      </c>
    </row>
    <row r="214" spans="1:25" ht="18" customHeight="1">
      <c r="A214" s="36" t="s">
        <v>71</v>
      </c>
      <c r="B214" s="66">
        <f>IF(B206="","",(B213+B212)/B206)</f>
        <v>0</v>
      </c>
      <c r="C214" s="66">
        <f>IF(B206="","",(C213+C212)/B206)</f>
        <v>0</v>
      </c>
      <c r="D214" s="66">
        <f>IF(B206="","",(D213+D212)/B206)</f>
        <v>0</v>
      </c>
      <c r="E214" s="131" t="str">
        <f>IF(B206="","",IF(B214+C214+D214&gt;Bovinos!$AD$5," -&gt; índices (somados) acima da média",IF(B214+C214+D214&lt;Bovinos!$AD$4," -&gt; índices (somados) abaixo da média","")))</f>
        <v> -&gt; índices (somados) abaixo da média</v>
      </c>
      <c r="F214" s="131"/>
      <c r="G214" s="131"/>
      <c r="H214" s="131"/>
      <c r="I214" s="3"/>
      <c r="J214" s="36" t="s">
        <v>71</v>
      </c>
      <c r="K214" s="67">
        <f>IF(B206="","-",(K213+K212)/B206)</f>
        <v>0</v>
      </c>
      <c r="L214" s="67">
        <f>IF(B206="","-",(L213+L212)/B206)</f>
        <v>0</v>
      </c>
      <c r="M214" s="67">
        <f>IF(B206="","-",(M213+M212+O212+N212+P212)/B206)</f>
        <v>0</v>
      </c>
      <c r="N214" s="131" t="str">
        <f>IF(AND(K214="-",L214="-",M214="-"),"",IF(K214&gt;Bovinos!$AA$5," -&gt; índice(s) fora da faixa média",IF(K214&lt;Bovinos!$AA$4," -&gt; índice(s) fora da faixa média",IF(L214&gt;Bovinos!$AB$5," -&gt; índice(s) fora da faixa média",IF(L214&lt;Bovinos!$AB$4," -&gt; índice(s) fora da faixa média",IF(M214&gt;Bovinos!$AC$5," -&gt; índice(s) fora da faixa média",IF(M214&lt;Bovinos!$AC$4," -&gt; índice(s) fora da faixa média","")))))))</f>
        <v> -&gt; índice(s) fora da faixa média</v>
      </c>
      <c r="O214" s="131"/>
      <c r="P214" s="131"/>
      <c r="R214" s="7" t="str">
        <f t="shared" si="16"/>
        <v>20/21</v>
      </c>
      <c r="S214" s="68" t="str">
        <f t="shared" si="17"/>
        <v>1295</v>
      </c>
      <c r="T214" s="75">
        <v>7008</v>
      </c>
      <c r="U214" s="75"/>
      <c r="V214" s="68"/>
      <c r="W214" s="68"/>
      <c r="X214" s="22">
        <f>P212</f>
        <v>0</v>
      </c>
      <c r="Y214" s="77" t="s">
        <v>72</v>
      </c>
    </row>
    <row r="215" spans="1:25" ht="7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R215" s="7" t="str">
        <f t="shared" si="16"/>
        <v>20/21</v>
      </c>
      <c r="S215" s="68" t="str">
        <f t="shared" si="17"/>
        <v>1295</v>
      </c>
      <c r="T215" s="69" t="s">
        <v>73</v>
      </c>
      <c r="U215" s="69"/>
      <c r="V215" s="68"/>
      <c r="W215" s="18"/>
      <c r="X215" s="22">
        <f>+M212</f>
        <v>0</v>
      </c>
      <c r="Y215" s="70" t="s">
        <v>74</v>
      </c>
    </row>
    <row r="216" spans="1:25" ht="7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R216" s="7" t="str">
        <f t="shared" si="16"/>
        <v>20/21</v>
      </c>
      <c r="S216" s="68" t="str">
        <f t="shared" si="17"/>
        <v>1295</v>
      </c>
      <c r="T216" s="69" t="s">
        <v>75</v>
      </c>
      <c r="U216" s="69">
        <f>+H206</f>
        <v>0</v>
      </c>
      <c r="V216" s="68"/>
      <c r="W216" s="18"/>
      <c r="X216" s="22"/>
      <c r="Y216" s="70" t="s">
        <v>76</v>
      </c>
    </row>
    <row r="217" spans="1:25" ht="16.5" customHeight="1">
      <c r="A217" s="20"/>
      <c r="B217" s="20" t="s">
        <v>105</v>
      </c>
      <c r="C217" s="20" t="s">
        <v>106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R217" s="7" t="str">
        <f t="shared" si="16"/>
        <v>20/21</v>
      </c>
      <c r="S217" s="21" t="str">
        <f>+B217</f>
        <v>1373</v>
      </c>
      <c r="T217" s="22">
        <v>7014</v>
      </c>
      <c r="U217" s="22"/>
      <c r="V217" s="24">
        <f>J221</f>
        <v>0</v>
      </c>
      <c r="W217" s="24"/>
      <c r="X217" s="24"/>
      <c r="Y217" s="25" t="s">
        <v>21</v>
      </c>
    </row>
    <row r="218" spans="1:25" ht="6" customHeight="1">
      <c r="A218" s="26"/>
      <c r="B218" s="27"/>
      <c r="C218" s="28"/>
      <c r="D218" s="28"/>
      <c r="E218" s="28"/>
      <c r="F218" s="28"/>
      <c r="G218" s="3"/>
      <c r="H218" s="3"/>
      <c r="I218" s="29"/>
      <c r="J218" s="3"/>
      <c r="K218" s="3"/>
      <c r="L218" s="30"/>
      <c r="M218" s="3"/>
      <c r="N218" s="3"/>
      <c r="O218" s="3"/>
      <c r="P218" s="3"/>
      <c r="R218" s="7" t="str">
        <f t="shared" si="16"/>
        <v>20/21</v>
      </c>
      <c r="S218" s="21" t="str">
        <f aca="true" t="shared" si="18" ref="S218:S231">+S217</f>
        <v>1373</v>
      </c>
      <c r="T218" s="24"/>
      <c r="U218" s="24"/>
      <c r="V218" s="31">
        <f>M221</f>
        <v>0</v>
      </c>
      <c r="W218" s="24"/>
      <c r="X218" s="24"/>
      <c r="Y218" s="24" t="s">
        <v>22</v>
      </c>
    </row>
    <row r="219" spans="1:25" ht="11.25" customHeight="1">
      <c r="A219" s="35"/>
      <c r="B219" s="133" t="s">
        <v>26</v>
      </c>
      <c r="C219" s="140" t="s">
        <v>27</v>
      </c>
      <c r="D219" s="140"/>
      <c r="E219" s="140" t="s">
        <v>28</v>
      </c>
      <c r="F219" s="140"/>
      <c r="G219" s="35"/>
      <c r="H219" s="140" t="s">
        <v>29</v>
      </c>
      <c r="I219" s="3"/>
      <c r="J219" s="141" t="s">
        <v>30</v>
      </c>
      <c r="K219" s="142"/>
      <c r="L219" s="143"/>
      <c r="M219" s="37"/>
      <c r="N219" s="38"/>
      <c r="P219" s="144" t="s">
        <v>31</v>
      </c>
      <c r="R219" s="7" t="str">
        <f t="shared" si="16"/>
        <v>20/21</v>
      </c>
      <c r="S219" s="21" t="str">
        <f t="shared" si="18"/>
        <v>1373</v>
      </c>
      <c r="T219" s="22" t="s">
        <v>32</v>
      </c>
      <c r="U219" s="22"/>
      <c r="V219" s="22">
        <f>+B221</f>
        <v>29100</v>
      </c>
      <c r="W219" s="39">
        <f>+H227</f>
        <v>0</v>
      </c>
      <c r="X219" s="22">
        <f>B227+C227</f>
        <v>0</v>
      </c>
      <c r="Y219" s="25" t="s">
        <v>33</v>
      </c>
    </row>
    <row r="220" spans="1:25" ht="12" customHeight="1">
      <c r="A220" s="35"/>
      <c r="B220" s="133"/>
      <c r="C220" s="40" t="s">
        <v>35</v>
      </c>
      <c r="D220" s="40" t="s">
        <v>36</v>
      </c>
      <c r="E220" s="40" t="s">
        <v>35</v>
      </c>
      <c r="F220" s="40" t="s">
        <v>36</v>
      </c>
      <c r="G220" s="35"/>
      <c r="H220" s="140"/>
      <c r="I220" s="3"/>
      <c r="J220" s="141"/>
      <c r="K220" s="142"/>
      <c r="L220" s="143"/>
      <c r="M220" s="37"/>
      <c r="N220" s="38"/>
      <c r="O220" s="3"/>
      <c r="P220" s="144"/>
      <c r="R220" s="7" t="str">
        <f t="shared" si="16"/>
        <v>20/21</v>
      </c>
      <c r="S220" s="21" t="str">
        <f t="shared" si="18"/>
        <v>1373</v>
      </c>
      <c r="T220" s="22" t="s">
        <v>37</v>
      </c>
      <c r="U220" s="22"/>
      <c r="V220" s="41"/>
      <c r="W220" s="39">
        <f>H228</f>
        <v>0</v>
      </c>
      <c r="X220" s="22">
        <f>B228+C228</f>
        <v>0</v>
      </c>
      <c r="Y220" s="25" t="s">
        <v>38</v>
      </c>
    </row>
    <row r="221" spans="1:25" ht="16.5" customHeight="1">
      <c r="A221" s="133" t="s">
        <v>39</v>
      </c>
      <c r="B221" s="137">
        <v>29100</v>
      </c>
      <c r="C221" s="78"/>
      <c r="D221" s="78"/>
      <c r="E221" s="43"/>
      <c r="F221" s="43"/>
      <c r="G221" s="44">
        <f>IF(SUM(C222:F222)=0,"",IF(SUM(C221:F221)&lt;1,"&lt;100%",IF(SUM(C221:F221)&gt;1,"&gt;100%","OK")))</f>
      </c>
      <c r="H221" s="45"/>
      <c r="I221" s="3"/>
      <c r="J221" s="46">
        <f>'Leite_-_Produção'!S24</f>
        <v>0</v>
      </c>
      <c r="K221" s="74"/>
      <c r="L221" s="138"/>
      <c r="M221" s="37"/>
      <c r="N221" s="35"/>
      <c r="P221" s="50" t="e">
        <f>SUM(F222+D222)/H221</f>
        <v>#DIV/0!</v>
      </c>
      <c r="R221" s="7" t="str">
        <f t="shared" si="16"/>
        <v>20/21</v>
      </c>
      <c r="S221" s="21" t="str">
        <f t="shared" si="18"/>
        <v>1373</v>
      </c>
      <c r="T221" s="51">
        <v>7590</v>
      </c>
      <c r="U221" s="51"/>
      <c r="V221" s="41"/>
      <c r="W221" s="52">
        <f>+G227</f>
        <v>0</v>
      </c>
      <c r="X221" s="22">
        <f>D227</f>
        <v>0</v>
      </c>
      <c r="Y221" s="53" t="s">
        <v>40</v>
      </c>
    </row>
    <row r="222" spans="1:25" ht="16.5" customHeight="1">
      <c r="A222" s="133"/>
      <c r="B222" s="133"/>
      <c r="C222" s="80">
        <f>+C221*B221</f>
        <v>0</v>
      </c>
      <c r="D222" s="54">
        <f>+D221*B221</f>
        <v>0</v>
      </c>
      <c r="E222" s="54">
        <f>+E221*B221</f>
        <v>0</v>
      </c>
      <c r="F222" s="54">
        <f>+F221*B221</f>
        <v>0</v>
      </c>
      <c r="G222" s="35"/>
      <c r="H222" s="35"/>
      <c r="I222" s="3"/>
      <c r="J222" s="35"/>
      <c r="K222" s="35"/>
      <c r="L222" s="138"/>
      <c r="M222" s="35"/>
      <c r="N222" s="35"/>
      <c r="O222" s="35"/>
      <c r="P222" s="35"/>
      <c r="R222" s="7" t="str">
        <f t="shared" si="16"/>
        <v>20/21</v>
      </c>
      <c r="S222" s="21" t="str">
        <f t="shared" si="18"/>
        <v>1373</v>
      </c>
      <c r="T222" s="22" t="s">
        <v>41</v>
      </c>
      <c r="U222" s="22"/>
      <c r="V222" s="41"/>
      <c r="W222" s="41"/>
      <c r="X222" s="22">
        <f>K227</f>
        <v>0</v>
      </c>
      <c r="Y222" s="25" t="s">
        <v>42</v>
      </c>
    </row>
    <row r="223" spans="1:25" ht="4.5" customHeight="1">
      <c r="A223" s="55"/>
      <c r="B223" s="56"/>
      <c r="C223" s="57"/>
      <c r="D223" s="57"/>
      <c r="E223" s="57"/>
      <c r="F223" s="57"/>
      <c r="G223" s="57"/>
      <c r="H223" s="35"/>
      <c r="I223" s="29"/>
      <c r="J223" s="35"/>
      <c r="K223" s="35"/>
      <c r="L223" s="58"/>
      <c r="M223" s="35"/>
      <c r="N223" s="35"/>
      <c r="O223" s="35"/>
      <c r="P223" s="35"/>
      <c r="R223" s="7" t="str">
        <f t="shared" si="16"/>
        <v>20/21</v>
      </c>
      <c r="S223" s="21" t="str">
        <f t="shared" si="18"/>
        <v>1373</v>
      </c>
      <c r="T223" s="22" t="s">
        <v>43</v>
      </c>
      <c r="U223" s="22"/>
      <c r="V223" s="41"/>
      <c r="W223" s="41"/>
      <c r="X223" s="22">
        <f>K228</f>
        <v>0</v>
      </c>
      <c r="Y223" s="25" t="s">
        <v>44</v>
      </c>
    </row>
    <row r="224" spans="1:25" ht="16.5" customHeight="1">
      <c r="A224" s="135" t="s">
        <v>49</v>
      </c>
      <c r="B224" s="139" t="s">
        <v>46</v>
      </c>
      <c r="C224" s="139"/>
      <c r="D224" s="139"/>
      <c r="E224" s="139" t="s">
        <v>47</v>
      </c>
      <c r="F224" s="139"/>
      <c r="G224" s="139"/>
      <c r="H224" s="140" t="s">
        <v>48</v>
      </c>
      <c r="I224" s="3"/>
      <c r="J224" s="135" t="s">
        <v>49</v>
      </c>
      <c r="K224" s="139" t="s">
        <v>50</v>
      </c>
      <c r="L224" s="139"/>
      <c r="M224" s="139"/>
      <c r="N224" s="133" t="s">
        <v>51</v>
      </c>
      <c r="O224" s="133"/>
      <c r="P224" s="133"/>
      <c r="R224" s="7" t="str">
        <f t="shared" si="16"/>
        <v>20/21</v>
      </c>
      <c r="S224" s="21" t="str">
        <f t="shared" si="18"/>
        <v>1373</v>
      </c>
      <c r="T224" s="22" t="s">
        <v>52</v>
      </c>
      <c r="U224" s="22"/>
      <c r="V224" s="41"/>
      <c r="W224" s="41"/>
      <c r="X224" s="22">
        <f>L227</f>
        <v>0</v>
      </c>
      <c r="Y224" s="25" t="s">
        <v>53</v>
      </c>
    </row>
    <row r="225" spans="1:25" ht="16.5" customHeight="1">
      <c r="A225" s="135"/>
      <c r="B225" s="134" t="s">
        <v>54</v>
      </c>
      <c r="C225" s="134" t="s">
        <v>55</v>
      </c>
      <c r="D225" s="134" t="s">
        <v>56</v>
      </c>
      <c r="E225" s="134" t="s">
        <v>54</v>
      </c>
      <c r="F225" s="134" t="s">
        <v>55</v>
      </c>
      <c r="G225" s="134" t="s">
        <v>56</v>
      </c>
      <c r="H225" s="140"/>
      <c r="I225" s="3"/>
      <c r="J225" s="135"/>
      <c r="K225" s="136" t="s">
        <v>57</v>
      </c>
      <c r="L225" s="136" t="s">
        <v>58</v>
      </c>
      <c r="M225" s="136" t="s">
        <v>59</v>
      </c>
      <c r="N225" s="133"/>
      <c r="O225" s="133"/>
      <c r="P225" s="133"/>
      <c r="R225" s="7" t="str">
        <f t="shared" si="16"/>
        <v>20/21</v>
      </c>
      <c r="S225" s="21" t="str">
        <f t="shared" si="18"/>
        <v>1373</v>
      </c>
      <c r="T225" s="22" t="s">
        <v>60</v>
      </c>
      <c r="U225" s="22"/>
      <c r="V225" s="24"/>
      <c r="W225" s="24"/>
      <c r="X225" s="22">
        <f>+L228</f>
        <v>0</v>
      </c>
      <c r="Y225" s="25" t="s">
        <v>61</v>
      </c>
    </row>
    <row r="226" spans="1:25" ht="18" customHeight="1">
      <c r="A226" s="135"/>
      <c r="B226" s="135"/>
      <c r="C226" s="135"/>
      <c r="D226" s="135"/>
      <c r="E226" s="135"/>
      <c r="F226" s="135"/>
      <c r="G226" s="135"/>
      <c r="H226" s="135"/>
      <c r="I226" s="3"/>
      <c r="J226" s="135"/>
      <c r="K226" s="135"/>
      <c r="L226" s="135"/>
      <c r="M226" s="135"/>
      <c r="N226" s="59" t="s">
        <v>62</v>
      </c>
      <c r="O226" s="59" t="s">
        <v>63</v>
      </c>
      <c r="P226" s="59" t="s">
        <v>64</v>
      </c>
      <c r="R226" s="7" t="str">
        <f t="shared" si="16"/>
        <v>20/21</v>
      </c>
      <c r="S226" s="21" t="str">
        <f t="shared" si="18"/>
        <v>1373</v>
      </c>
      <c r="T226" s="22" t="s">
        <v>65</v>
      </c>
      <c r="U226" s="22"/>
      <c r="V226" s="24"/>
      <c r="W226" s="24"/>
      <c r="X226" s="22">
        <f>+M228</f>
        <v>0</v>
      </c>
      <c r="Y226" s="25" t="s">
        <v>66</v>
      </c>
    </row>
    <row r="227" spans="1:25" ht="16.5" customHeight="1">
      <c r="A227" s="59" t="s">
        <v>67</v>
      </c>
      <c r="B227" s="60"/>
      <c r="C227" s="60"/>
      <c r="D227" s="61"/>
      <c r="E227" s="61"/>
      <c r="F227" s="61"/>
      <c r="G227" s="61"/>
      <c r="H227" s="62"/>
      <c r="I227" s="3"/>
      <c r="J227" s="59" t="s">
        <v>67</v>
      </c>
      <c r="K227" s="60"/>
      <c r="L227" s="60"/>
      <c r="M227" s="60"/>
      <c r="N227" s="61"/>
      <c r="O227" s="61"/>
      <c r="P227" s="61"/>
      <c r="R227" s="7" t="str">
        <f t="shared" si="16"/>
        <v>20/21</v>
      </c>
      <c r="S227" s="21" t="str">
        <f t="shared" si="18"/>
        <v>1373</v>
      </c>
      <c r="T227" s="51">
        <v>7006</v>
      </c>
      <c r="U227" s="51"/>
      <c r="V227" s="24"/>
      <c r="W227" s="24"/>
      <c r="X227" s="22">
        <f>N227</f>
        <v>0</v>
      </c>
      <c r="Y227" s="53" t="s">
        <v>68</v>
      </c>
    </row>
    <row r="228" spans="1:25" ht="16.5" customHeight="1">
      <c r="A228" s="59" t="s">
        <v>69</v>
      </c>
      <c r="B228" s="60"/>
      <c r="C228" s="60"/>
      <c r="D228" s="35"/>
      <c r="E228" s="61"/>
      <c r="F228" s="61"/>
      <c r="G228" s="63"/>
      <c r="H228" s="62"/>
      <c r="I228" s="3"/>
      <c r="J228" s="59" t="s">
        <v>69</v>
      </c>
      <c r="K228" s="60"/>
      <c r="L228" s="60"/>
      <c r="M228" s="64"/>
      <c r="N228" s="65"/>
      <c r="O228" s="65"/>
      <c r="P228" s="65"/>
      <c r="R228" s="7" t="str">
        <f t="shared" si="16"/>
        <v>20/21</v>
      </c>
      <c r="S228" s="21" t="str">
        <f t="shared" si="18"/>
        <v>1373</v>
      </c>
      <c r="T228" s="51">
        <v>7007</v>
      </c>
      <c r="U228" s="51"/>
      <c r="V228" s="24"/>
      <c r="W228" s="24"/>
      <c r="X228" s="22">
        <f>O227</f>
        <v>0</v>
      </c>
      <c r="Y228" s="53" t="s">
        <v>70</v>
      </c>
    </row>
    <row r="229" spans="1:25" ht="18" customHeight="1">
      <c r="A229" s="36" t="s">
        <v>71</v>
      </c>
      <c r="B229" s="66">
        <f>IF(B221="","",(B228+B227)/B221)</f>
        <v>0</v>
      </c>
      <c r="C229" s="66">
        <f>IF(B221="","",(C228+C227)/B221)</f>
        <v>0</v>
      </c>
      <c r="D229" s="66">
        <f>IF(B221="","",(D228+D227)/B221)</f>
        <v>0</v>
      </c>
      <c r="E229" s="131" t="str">
        <f>IF(B221="","",IF(B229+C229+D229&gt;Bovinos!$AD$5," -&gt; índices (somados) acima da média",IF(B229+C229+D229&lt;Bovinos!$AD$4," -&gt; índices (somados) abaixo da média","")))</f>
        <v> -&gt; índices (somados) abaixo da média</v>
      </c>
      <c r="F229" s="131"/>
      <c r="G229" s="131"/>
      <c r="H229" s="131"/>
      <c r="I229" s="3"/>
      <c r="J229" s="36" t="s">
        <v>71</v>
      </c>
      <c r="K229" s="67">
        <f>IF(B221="","-",(K228+K227)/B221)</f>
        <v>0</v>
      </c>
      <c r="L229" s="67">
        <f>IF(B221="","-",(L228+L227)/B221)</f>
        <v>0</v>
      </c>
      <c r="M229" s="67">
        <f>IF(B221="","-",(M228+M227+O227+N227+P227)/B221)</f>
        <v>0</v>
      </c>
      <c r="N229" s="132" t="str">
        <f>IF(AND(K229="-",L229="-",M229="-"),"",IF(K229&gt;Bovinos!$AA$5," -&gt; índice(s) fora da faixa média",IF(K229&lt;Bovinos!$AA$4," -&gt; índice(s) fora da faixa média",IF(L229&gt;Bovinos!$AB$5," -&gt; índice(s) fora da faixa média",IF(L229&lt;Bovinos!$AB$4," -&gt; índice(s) fora da faixa média",IF(M229&gt;Bovinos!$AC$5," -&gt; índice(s) fora da faixa média",IF(M229&lt;Bovinos!$AC$4," -&gt; índice(s) fora da faixa média","")))))))</f>
        <v> -&gt; índice(s) fora da faixa média</v>
      </c>
      <c r="O229" s="132"/>
      <c r="P229" s="132"/>
      <c r="R229" s="7" t="str">
        <f t="shared" si="16"/>
        <v>20/21</v>
      </c>
      <c r="S229" s="21" t="str">
        <f t="shared" si="18"/>
        <v>1373</v>
      </c>
      <c r="T229" s="51">
        <v>7008</v>
      </c>
      <c r="U229" s="51"/>
      <c r="V229" s="24"/>
      <c r="W229" s="24"/>
      <c r="X229" s="22">
        <f>P227</f>
        <v>0</v>
      </c>
      <c r="Y229" s="53" t="s">
        <v>72</v>
      </c>
    </row>
    <row r="230" spans="1:25" ht="7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R230" s="7" t="str">
        <f t="shared" si="16"/>
        <v>20/21</v>
      </c>
      <c r="S230" s="21" t="str">
        <f t="shared" si="18"/>
        <v>1373</v>
      </c>
      <c r="T230" s="22" t="s">
        <v>73</v>
      </c>
      <c r="U230" s="22"/>
      <c r="V230" s="24"/>
      <c r="W230" s="24"/>
      <c r="X230" s="22">
        <f>+M227</f>
        <v>0</v>
      </c>
      <c r="Y230" s="25" t="s">
        <v>74</v>
      </c>
    </row>
    <row r="231" spans="1:25" ht="7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R231" s="7" t="str">
        <f t="shared" si="16"/>
        <v>20/21</v>
      </c>
      <c r="S231" s="21" t="str">
        <f t="shared" si="18"/>
        <v>1373</v>
      </c>
      <c r="T231" s="22" t="s">
        <v>75</v>
      </c>
      <c r="U231" s="22">
        <f>+H221</f>
        <v>0</v>
      </c>
      <c r="V231" s="24"/>
      <c r="W231" s="24"/>
      <c r="X231" s="22"/>
      <c r="Y231" s="25" t="s">
        <v>76</v>
      </c>
    </row>
    <row r="232" spans="1:25" ht="16.5" customHeight="1">
      <c r="A232" s="20"/>
      <c r="B232" s="20" t="s">
        <v>107</v>
      </c>
      <c r="C232" s="20" t="s">
        <v>108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R232" s="7" t="str">
        <f t="shared" si="16"/>
        <v>20/21</v>
      </c>
      <c r="S232" s="21" t="str">
        <f>+B232</f>
        <v>1400</v>
      </c>
      <c r="T232" s="22">
        <v>7014</v>
      </c>
      <c r="U232" s="22"/>
      <c r="V232" s="24">
        <f>J236</f>
        <v>0</v>
      </c>
      <c r="W232" s="24"/>
      <c r="X232" s="24"/>
      <c r="Y232" s="25" t="s">
        <v>21</v>
      </c>
    </row>
    <row r="233" spans="1:25" ht="6" customHeight="1">
      <c r="A233" s="26"/>
      <c r="B233" s="27"/>
      <c r="C233" s="28"/>
      <c r="D233" s="28"/>
      <c r="E233" s="28"/>
      <c r="F233" s="28"/>
      <c r="G233" s="3"/>
      <c r="H233" s="3"/>
      <c r="I233" s="29"/>
      <c r="J233" s="3"/>
      <c r="K233" s="3"/>
      <c r="L233" s="30"/>
      <c r="M233" s="3"/>
      <c r="N233" s="3"/>
      <c r="O233" s="3"/>
      <c r="P233" s="3"/>
      <c r="R233" s="7" t="str">
        <f t="shared" si="16"/>
        <v>20/21</v>
      </c>
      <c r="S233" s="21" t="str">
        <f aca="true" t="shared" si="19" ref="S233:S246">+S232</f>
        <v>1400</v>
      </c>
      <c r="T233" s="24"/>
      <c r="U233" s="24"/>
      <c r="V233" s="31">
        <f>M236</f>
        <v>0</v>
      </c>
      <c r="W233" s="24"/>
      <c r="X233" s="24"/>
      <c r="Y233" s="24" t="s">
        <v>22</v>
      </c>
    </row>
    <row r="234" spans="1:25" ht="11.25" customHeight="1">
      <c r="A234" s="35"/>
      <c r="B234" s="133" t="s">
        <v>26</v>
      </c>
      <c r="C234" s="140" t="s">
        <v>27</v>
      </c>
      <c r="D234" s="140"/>
      <c r="E234" s="140" t="s">
        <v>28</v>
      </c>
      <c r="F234" s="140"/>
      <c r="G234" s="35"/>
      <c r="H234" s="140" t="s">
        <v>29</v>
      </c>
      <c r="I234" s="3"/>
      <c r="J234" s="141" t="s">
        <v>30</v>
      </c>
      <c r="K234" s="142"/>
      <c r="L234" s="143"/>
      <c r="M234" s="37"/>
      <c r="N234" s="38"/>
      <c r="P234" s="144" t="s">
        <v>31</v>
      </c>
      <c r="R234" s="7" t="str">
        <f t="shared" si="16"/>
        <v>20/21</v>
      </c>
      <c r="S234" s="21" t="str">
        <f t="shared" si="19"/>
        <v>1400</v>
      </c>
      <c r="T234" s="22" t="s">
        <v>32</v>
      </c>
      <c r="U234" s="22"/>
      <c r="V234" s="22">
        <f>+B236</f>
        <v>9000</v>
      </c>
      <c r="W234" s="39">
        <f>+H242</f>
        <v>0</v>
      </c>
      <c r="X234" s="22">
        <f>B242+C242</f>
        <v>0</v>
      </c>
      <c r="Y234" s="25" t="s">
        <v>33</v>
      </c>
    </row>
    <row r="235" spans="1:25" ht="12" customHeight="1">
      <c r="A235" s="35"/>
      <c r="B235" s="133"/>
      <c r="C235" s="40" t="s">
        <v>35</v>
      </c>
      <c r="D235" s="40" t="s">
        <v>36</v>
      </c>
      <c r="E235" s="40" t="s">
        <v>35</v>
      </c>
      <c r="F235" s="40" t="s">
        <v>36</v>
      </c>
      <c r="G235" s="35"/>
      <c r="H235" s="140"/>
      <c r="I235" s="3"/>
      <c r="J235" s="141"/>
      <c r="K235" s="142"/>
      <c r="L235" s="143"/>
      <c r="M235" s="37"/>
      <c r="N235" s="38"/>
      <c r="O235" s="3"/>
      <c r="P235" s="144"/>
      <c r="R235" s="7" t="str">
        <f t="shared" si="16"/>
        <v>20/21</v>
      </c>
      <c r="S235" s="21" t="str">
        <f t="shared" si="19"/>
        <v>1400</v>
      </c>
      <c r="T235" s="22" t="s">
        <v>37</v>
      </c>
      <c r="U235" s="22"/>
      <c r="V235" s="41"/>
      <c r="W235" s="39">
        <f>H243</f>
        <v>0</v>
      </c>
      <c r="X235" s="22">
        <f>B243+C243</f>
        <v>0</v>
      </c>
      <c r="Y235" s="25" t="s">
        <v>38</v>
      </c>
    </row>
    <row r="236" spans="1:25" ht="16.5" customHeight="1">
      <c r="A236" s="133" t="s">
        <v>39</v>
      </c>
      <c r="B236" s="137">
        <v>9000</v>
      </c>
      <c r="C236" s="43"/>
      <c r="D236" s="43"/>
      <c r="E236" s="43"/>
      <c r="F236" s="43"/>
      <c r="G236" s="44">
        <f>IF(SUM(C237:F237)=0,"",IF(SUM(C236:F236)&lt;1,"&lt;100%",IF(SUM(C236:F236)&gt;1,"&gt;100%","OK")))</f>
      </c>
      <c r="H236" s="45"/>
      <c r="I236" s="3"/>
      <c r="J236" s="46">
        <f>'Leite_-_Produção'!S25</f>
        <v>0</v>
      </c>
      <c r="K236" s="74"/>
      <c r="L236" s="138"/>
      <c r="M236" s="37"/>
      <c r="N236" s="35"/>
      <c r="P236" s="50" t="e">
        <f>SUM(F237+D237)/H236</f>
        <v>#DIV/0!</v>
      </c>
      <c r="R236" s="7" t="str">
        <f t="shared" si="16"/>
        <v>20/21</v>
      </c>
      <c r="S236" s="21" t="str">
        <f t="shared" si="19"/>
        <v>1400</v>
      </c>
      <c r="T236" s="51">
        <v>7590</v>
      </c>
      <c r="U236" s="51"/>
      <c r="V236" s="41"/>
      <c r="W236" s="52">
        <f>+G242</f>
        <v>0</v>
      </c>
      <c r="X236" s="22">
        <f>D242</f>
        <v>0</v>
      </c>
      <c r="Y236" s="53" t="s">
        <v>40</v>
      </c>
    </row>
    <row r="237" spans="1:25" ht="16.5" customHeight="1">
      <c r="A237" s="133"/>
      <c r="B237" s="133"/>
      <c r="C237" s="81">
        <f>+C236*B236</f>
        <v>0</v>
      </c>
      <c r="D237" s="54">
        <f>+D236*B236</f>
        <v>0</v>
      </c>
      <c r="E237" s="81">
        <f>+E236*B236</f>
        <v>0</v>
      </c>
      <c r="F237" s="54">
        <f>+F236*B236</f>
        <v>0</v>
      </c>
      <c r="G237" s="35"/>
      <c r="H237" s="35"/>
      <c r="I237" s="3"/>
      <c r="J237" s="35"/>
      <c r="K237" s="35"/>
      <c r="L237" s="138"/>
      <c r="M237" s="35"/>
      <c r="N237" s="35"/>
      <c r="O237" s="35"/>
      <c r="P237" s="35"/>
      <c r="R237" s="7" t="str">
        <f t="shared" si="16"/>
        <v>20/21</v>
      </c>
      <c r="S237" s="21" t="str">
        <f t="shared" si="19"/>
        <v>1400</v>
      </c>
      <c r="T237" s="22" t="s">
        <v>41</v>
      </c>
      <c r="U237" s="22"/>
      <c r="V237" s="41"/>
      <c r="W237" s="41"/>
      <c r="X237" s="22">
        <f>K242</f>
        <v>0</v>
      </c>
      <c r="Y237" s="25" t="s">
        <v>42</v>
      </c>
    </row>
    <row r="238" spans="1:25" ht="4.5" customHeight="1">
      <c r="A238" s="55"/>
      <c r="B238" s="56"/>
      <c r="C238" s="57"/>
      <c r="D238" s="57"/>
      <c r="E238" s="57"/>
      <c r="F238" s="57"/>
      <c r="G238" s="57"/>
      <c r="H238" s="35"/>
      <c r="I238" s="29"/>
      <c r="J238" s="35"/>
      <c r="K238" s="35"/>
      <c r="L238" s="58"/>
      <c r="M238" s="35"/>
      <c r="N238" s="35"/>
      <c r="O238" s="35"/>
      <c r="P238" s="35"/>
      <c r="R238" s="7" t="str">
        <f t="shared" si="16"/>
        <v>20/21</v>
      </c>
      <c r="S238" s="21" t="str">
        <f t="shared" si="19"/>
        <v>1400</v>
      </c>
      <c r="T238" s="22" t="s">
        <v>43</v>
      </c>
      <c r="U238" s="22"/>
      <c r="V238" s="41"/>
      <c r="W238" s="41"/>
      <c r="X238" s="22">
        <f>K243</f>
        <v>0</v>
      </c>
      <c r="Y238" s="25" t="s">
        <v>44</v>
      </c>
    </row>
    <row r="239" spans="1:25" ht="16.5" customHeight="1">
      <c r="A239" s="135" t="s">
        <v>49</v>
      </c>
      <c r="B239" s="139" t="s">
        <v>46</v>
      </c>
      <c r="C239" s="139"/>
      <c r="D239" s="139"/>
      <c r="E239" s="139" t="s">
        <v>47</v>
      </c>
      <c r="F239" s="139"/>
      <c r="G239" s="139"/>
      <c r="H239" s="140" t="s">
        <v>48</v>
      </c>
      <c r="I239" s="3"/>
      <c r="J239" s="135" t="s">
        <v>49</v>
      </c>
      <c r="K239" s="139" t="s">
        <v>50</v>
      </c>
      <c r="L239" s="139"/>
      <c r="M239" s="139"/>
      <c r="N239" s="133" t="s">
        <v>51</v>
      </c>
      <c r="O239" s="133"/>
      <c r="P239" s="133"/>
      <c r="R239" s="7" t="str">
        <f t="shared" si="16"/>
        <v>20/21</v>
      </c>
      <c r="S239" s="21" t="str">
        <f t="shared" si="19"/>
        <v>1400</v>
      </c>
      <c r="T239" s="22" t="s">
        <v>52</v>
      </c>
      <c r="U239" s="22"/>
      <c r="V239" s="41"/>
      <c r="W239" s="41"/>
      <c r="X239" s="22">
        <f>L242</f>
        <v>0</v>
      </c>
      <c r="Y239" s="25" t="s">
        <v>53</v>
      </c>
    </row>
    <row r="240" spans="1:25" ht="16.5" customHeight="1">
      <c r="A240" s="135"/>
      <c r="B240" s="134" t="s">
        <v>54</v>
      </c>
      <c r="C240" s="134" t="s">
        <v>55</v>
      </c>
      <c r="D240" s="134" t="s">
        <v>56</v>
      </c>
      <c r="E240" s="134" t="s">
        <v>54</v>
      </c>
      <c r="F240" s="134" t="s">
        <v>55</v>
      </c>
      <c r="G240" s="134" t="s">
        <v>56</v>
      </c>
      <c r="H240" s="140"/>
      <c r="I240" s="3"/>
      <c r="J240" s="135"/>
      <c r="K240" s="136" t="s">
        <v>57</v>
      </c>
      <c r="L240" s="136" t="s">
        <v>58</v>
      </c>
      <c r="M240" s="136" t="s">
        <v>59</v>
      </c>
      <c r="N240" s="133"/>
      <c r="O240" s="133"/>
      <c r="P240" s="133"/>
      <c r="R240" s="7" t="str">
        <f t="shared" si="16"/>
        <v>20/21</v>
      </c>
      <c r="S240" s="21" t="str">
        <f t="shared" si="19"/>
        <v>1400</v>
      </c>
      <c r="T240" s="22" t="s">
        <v>60</v>
      </c>
      <c r="U240" s="22"/>
      <c r="V240" s="24"/>
      <c r="W240" s="24"/>
      <c r="X240" s="22">
        <f>+L243</f>
        <v>0</v>
      </c>
      <c r="Y240" s="25" t="s">
        <v>61</v>
      </c>
    </row>
    <row r="241" spans="1:25" ht="18" customHeight="1">
      <c r="A241" s="135"/>
      <c r="B241" s="135"/>
      <c r="C241" s="135"/>
      <c r="D241" s="135"/>
      <c r="E241" s="135"/>
      <c r="F241" s="135"/>
      <c r="G241" s="135"/>
      <c r="H241" s="135"/>
      <c r="I241" s="3"/>
      <c r="J241" s="135"/>
      <c r="K241" s="135"/>
      <c r="L241" s="135"/>
      <c r="M241" s="135"/>
      <c r="N241" s="59" t="s">
        <v>62</v>
      </c>
      <c r="O241" s="59" t="s">
        <v>63</v>
      </c>
      <c r="P241" s="59" t="s">
        <v>64</v>
      </c>
      <c r="R241" s="7" t="str">
        <f t="shared" si="16"/>
        <v>20/21</v>
      </c>
      <c r="S241" s="21" t="str">
        <f t="shared" si="19"/>
        <v>1400</v>
      </c>
      <c r="T241" s="22" t="s">
        <v>65</v>
      </c>
      <c r="U241" s="22"/>
      <c r="V241" s="24"/>
      <c r="W241" s="24"/>
      <c r="X241" s="22">
        <f>+M243</f>
        <v>0</v>
      </c>
      <c r="Y241" s="25" t="s">
        <v>66</v>
      </c>
    </row>
    <row r="242" spans="1:25" ht="16.5" customHeight="1">
      <c r="A242" s="59" t="s">
        <v>67</v>
      </c>
      <c r="B242" s="60"/>
      <c r="C242" s="60"/>
      <c r="D242" s="61"/>
      <c r="E242" s="61"/>
      <c r="F242" s="61"/>
      <c r="G242" s="61"/>
      <c r="H242" s="62"/>
      <c r="I242" s="3"/>
      <c r="J242" s="59" t="s">
        <v>67</v>
      </c>
      <c r="K242" s="61"/>
      <c r="L242" s="61"/>
      <c r="M242" s="61"/>
      <c r="N242" s="61"/>
      <c r="O242" s="61"/>
      <c r="P242" s="61"/>
      <c r="R242" s="7" t="str">
        <f t="shared" si="16"/>
        <v>20/21</v>
      </c>
      <c r="S242" s="21" t="str">
        <f t="shared" si="19"/>
        <v>1400</v>
      </c>
      <c r="T242" s="51">
        <v>7006</v>
      </c>
      <c r="U242" s="51"/>
      <c r="V242" s="24"/>
      <c r="W242" s="24"/>
      <c r="X242" s="22">
        <f>N242</f>
        <v>0</v>
      </c>
      <c r="Y242" s="53" t="s">
        <v>68</v>
      </c>
    </row>
    <row r="243" spans="1:25" ht="16.5" customHeight="1">
      <c r="A243" s="59" t="s">
        <v>69</v>
      </c>
      <c r="B243" s="60"/>
      <c r="C243" s="60"/>
      <c r="D243" s="35"/>
      <c r="E243" s="61"/>
      <c r="F243" s="61"/>
      <c r="G243" s="63"/>
      <c r="H243" s="62"/>
      <c r="I243" s="3"/>
      <c r="J243" s="59" t="s">
        <v>69</v>
      </c>
      <c r="K243" s="61"/>
      <c r="L243" s="61"/>
      <c r="M243" s="79"/>
      <c r="N243" s="65"/>
      <c r="O243" s="65"/>
      <c r="P243" s="65"/>
      <c r="R243" s="7" t="str">
        <f t="shared" si="16"/>
        <v>20/21</v>
      </c>
      <c r="S243" s="21" t="str">
        <f t="shared" si="19"/>
        <v>1400</v>
      </c>
      <c r="T243" s="51">
        <v>7007</v>
      </c>
      <c r="U243" s="51"/>
      <c r="V243" s="24"/>
      <c r="W243" s="24"/>
      <c r="X243" s="22">
        <f>O242</f>
        <v>0</v>
      </c>
      <c r="Y243" s="53" t="s">
        <v>70</v>
      </c>
    </row>
    <row r="244" spans="1:25" ht="18" customHeight="1">
      <c r="A244" s="36" t="s">
        <v>71</v>
      </c>
      <c r="B244" s="66">
        <f>IF(B236="","",(B243+B242)/B236)</f>
        <v>0</v>
      </c>
      <c r="C244" s="66">
        <f>IF(B236="","",(C243+C242)/B236)</f>
        <v>0</v>
      </c>
      <c r="D244" s="66">
        <f>IF(B236="","",(D243+D242)/B236)</f>
        <v>0</v>
      </c>
      <c r="E244" s="131" t="str">
        <f>IF(B236="","",IF(B244+C244+D244&gt;Bovinos!$AD$5," -&gt; índices (somados) acima da média",IF(B244+C244+D244&lt;Bovinos!$AD$4," -&gt; índices (somados) abaixo da média","")))</f>
        <v> -&gt; índices (somados) abaixo da média</v>
      </c>
      <c r="F244" s="131"/>
      <c r="G244" s="131"/>
      <c r="H244" s="131"/>
      <c r="I244" s="3"/>
      <c r="J244" s="36" t="s">
        <v>71</v>
      </c>
      <c r="K244" s="67">
        <f>IF(B236="","-",(K243+K242)/B236)</f>
        <v>0</v>
      </c>
      <c r="L244" s="67">
        <f>IF(B236="","-",(L243+L242)/B236)</f>
        <v>0</v>
      </c>
      <c r="M244" s="67">
        <f>IF(B236="","-",(M243+M242+O242+N242+P242)/B236)</f>
        <v>0</v>
      </c>
      <c r="N244" s="132" t="str">
        <f>IF(AND(K244="-",L244="-",M244="-"),"",IF(K244&gt;Bovinos!$AA$5," -&gt; índice(s) fora da faixa média",IF(K244&lt;Bovinos!$AA$4," -&gt; índice(s) fora da faixa média",IF(L244&gt;Bovinos!$AB$5," -&gt; índice(s) fora da faixa média",IF(L244&lt;Bovinos!$AB$4," -&gt; índice(s) fora da faixa média",IF(M244&gt;Bovinos!$AC$5," -&gt; índice(s) fora da faixa média",IF(M244&lt;Bovinos!$AC$4," -&gt; índice(s) fora da faixa média","")))))))</f>
        <v> -&gt; índice(s) fora da faixa média</v>
      </c>
      <c r="O244" s="132"/>
      <c r="P244" s="132"/>
      <c r="R244" s="7" t="str">
        <f t="shared" si="16"/>
        <v>20/21</v>
      </c>
      <c r="S244" s="21" t="str">
        <f t="shared" si="19"/>
        <v>1400</v>
      </c>
      <c r="T244" s="51">
        <v>7008</v>
      </c>
      <c r="U244" s="51"/>
      <c r="V244" s="24"/>
      <c r="W244" s="24"/>
      <c r="X244" s="22">
        <f>P242</f>
        <v>0</v>
      </c>
      <c r="Y244" s="53" t="s">
        <v>72</v>
      </c>
    </row>
    <row r="245" spans="1:25" ht="7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R245" s="7" t="str">
        <f t="shared" si="16"/>
        <v>20/21</v>
      </c>
      <c r="S245" s="21" t="str">
        <f t="shared" si="19"/>
        <v>1400</v>
      </c>
      <c r="T245" s="22" t="s">
        <v>73</v>
      </c>
      <c r="U245" s="22"/>
      <c r="V245" s="24"/>
      <c r="W245" s="24"/>
      <c r="X245" s="22">
        <f>+M242</f>
        <v>0</v>
      </c>
      <c r="Y245" s="25" t="s">
        <v>74</v>
      </c>
    </row>
    <row r="246" spans="1:25" ht="7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R246" s="7" t="str">
        <f t="shared" si="16"/>
        <v>20/21</v>
      </c>
      <c r="S246" s="21" t="str">
        <f t="shared" si="19"/>
        <v>1400</v>
      </c>
      <c r="T246" s="22" t="s">
        <v>75</v>
      </c>
      <c r="U246" s="22">
        <f>+H236</f>
        <v>0</v>
      </c>
      <c r="V246" s="24"/>
      <c r="W246" s="24"/>
      <c r="X246" s="22"/>
      <c r="Y246" s="25" t="s">
        <v>76</v>
      </c>
    </row>
    <row r="247" spans="1:25" ht="16.5" customHeight="1">
      <c r="A247" s="20"/>
      <c r="B247" s="20" t="s">
        <v>109</v>
      </c>
      <c r="C247" s="20" t="s">
        <v>110</v>
      </c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R247" s="7" t="str">
        <f t="shared" si="16"/>
        <v>20/21</v>
      </c>
      <c r="S247" s="68" t="str">
        <f>+B247</f>
        <v>1610</v>
      </c>
      <c r="T247" s="69">
        <v>7014</v>
      </c>
      <c r="U247" s="69"/>
      <c r="V247" s="68">
        <f>J251</f>
        <v>0</v>
      </c>
      <c r="W247" s="68"/>
      <c r="X247" s="24"/>
      <c r="Y247" s="70" t="s">
        <v>21</v>
      </c>
    </row>
    <row r="248" spans="1:25" ht="6" customHeight="1">
      <c r="A248" s="26"/>
      <c r="B248" s="27"/>
      <c r="C248" s="28"/>
      <c r="D248" s="28"/>
      <c r="E248" s="28"/>
      <c r="F248" s="28"/>
      <c r="G248" s="3"/>
      <c r="H248" s="3"/>
      <c r="I248" s="29"/>
      <c r="J248" s="3"/>
      <c r="K248" s="3"/>
      <c r="L248" s="30"/>
      <c r="M248" s="3"/>
      <c r="N248" s="3"/>
      <c r="O248" s="3"/>
      <c r="P248" s="3"/>
      <c r="R248" s="7" t="str">
        <f t="shared" si="16"/>
        <v>20/21</v>
      </c>
      <c r="S248" s="68" t="str">
        <f aca="true" t="shared" si="20" ref="S248:S261">+S247</f>
        <v>1610</v>
      </c>
      <c r="T248" s="68"/>
      <c r="U248" s="68"/>
      <c r="V248" s="71">
        <f>M251</f>
        <v>0</v>
      </c>
      <c r="W248" s="68"/>
      <c r="X248" s="24"/>
      <c r="Y248" s="1" t="s">
        <v>22</v>
      </c>
    </row>
    <row r="249" spans="1:25" ht="11.25" customHeight="1">
      <c r="A249" s="35"/>
      <c r="B249" s="133" t="s">
        <v>26</v>
      </c>
      <c r="C249" s="140" t="s">
        <v>27</v>
      </c>
      <c r="D249" s="140"/>
      <c r="E249" s="140" t="s">
        <v>28</v>
      </c>
      <c r="F249" s="140"/>
      <c r="G249" s="35"/>
      <c r="H249" s="140" t="s">
        <v>29</v>
      </c>
      <c r="I249" s="3"/>
      <c r="J249" s="141" t="s">
        <v>30</v>
      </c>
      <c r="K249" s="142"/>
      <c r="L249" s="143"/>
      <c r="M249" s="37"/>
      <c r="N249" s="38"/>
      <c r="P249" s="144" t="s">
        <v>31</v>
      </c>
      <c r="R249" s="7" t="str">
        <f t="shared" si="16"/>
        <v>20/21</v>
      </c>
      <c r="S249" s="68" t="str">
        <f t="shared" si="20"/>
        <v>1610</v>
      </c>
      <c r="T249" s="69" t="s">
        <v>32</v>
      </c>
      <c r="U249" s="69"/>
      <c r="V249" s="69">
        <f>+B251</f>
        <v>25500</v>
      </c>
      <c r="W249" s="72">
        <f>+H257</f>
        <v>0</v>
      </c>
      <c r="X249" s="22">
        <f>B257+C257</f>
        <v>0</v>
      </c>
      <c r="Y249" s="70" t="s">
        <v>33</v>
      </c>
    </row>
    <row r="250" spans="1:25" ht="12" customHeight="1">
      <c r="A250" s="35"/>
      <c r="B250" s="133"/>
      <c r="C250" s="40" t="s">
        <v>35</v>
      </c>
      <c r="D250" s="40" t="s">
        <v>36</v>
      </c>
      <c r="E250" s="40" t="s">
        <v>35</v>
      </c>
      <c r="F250" s="40" t="s">
        <v>36</v>
      </c>
      <c r="G250" s="35"/>
      <c r="H250" s="140"/>
      <c r="I250" s="3"/>
      <c r="J250" s="141"/>
      <c r="K250" s="142"/>
      <c r="L250" s="143"/>
      <c r="M250" s="37"/>
      <c r="N250" s="38"/>
      <c r="O250" s="3"/>
      <c r="P250" s="144"/>
      <c r="R250" s="7" t="str">
        <f t="shared" si="16"/>
        <v>20/21</v>
      </c>
      <c r="S250" s="68" t="str">
        <f t="shared" si="20"/>
        <v>1610</v>
      </c>
      <c r="T250" s="69" t="s">
        <v>37</v>
      </c>
      <c r="U250" s="69"/>
      <c r="V250" s="73"/>
      <c r="W250" s="72">
        <f>H258</f>
        <v>0</v>
      </c>
      <c r="X250" s="22">
        <f>B258+C258</f>
        <v>0</v>
      </c>
      <c r="Y250" s="70" t="s">
        <v>38</v>
      </c>
    </row>
    <row r="251" spans="1:25" ht="16.5" customHeight="1">
      <c r="A251" s="133" t="s">
        <v>39</v>
      </c>
      <c r="B251" s="137">
        <v>25500</v>
      </c>
      <c r="C251" s="43"/>
      <c r="D251" s="43"/>
      <c r="E251" s="43"/>
      <c r="F251" s="43"/>
      <c r="G251" s="44">
        <f>IF(SUM(C252:F252)=0,"",IF(SUM(C251:F251)&lt;1,"&lt;100%",IF(SUM(C251:F251)&gt;1,"&gt;100%","OK")))</f>
      </c>
      <c r="H251" s="45"/>
      <c r="I251" s="3"/>
      <c r="J251" s="46">
        <f>'Leite_-_Produção'!S26</f>
        <v>0</v>
      </c>
      <c r="K251" s="74"/>
      <c r="L251" s="138"/>
      <c r="M251" s="37"/>
      <c r="N251" s="35"/>
      <c r="P251" s="50" t="e">
        <f>SUM(F252+D252)/H251</f>
        <v>#DIV/0!</v>
      </c>
      <c r="R251" s="7" t="str">
        <f t="shared" si="16"/>
        <v>20/21</v>
      </c>
      <c r="S251" s="68" t="str">
        <f t="shared" si="20"/>
        <v>1610</v>
      </c>
      <c r="T251" s="75">
        <v>7590</v>
      </c>
      <c r="U251" s="75"/>
      <c r="V251" s="73"/>
      <c r="W251" s="76">
        <f>+G257</f>
        <v>0</v>
      </c>
      <c r="X251" s="22">
        <f>D257</f>
        <v>0</v>
      </c>
      <c r="Y251" s="77" t="s">
        <v>40</v>
      </c>
    </row>
    <row r="252" spans="1:25" ht="16.5" customHeight="1">
      <c r="A252" s="133"/>
      <c r="B252" s="133"/>
      <c r="C252" s="80">
        <f>+C251*B251</f>
        <v>0</v>
      </c>
      <c r="D252" s="54">
        <f>+D251*B251</f>
        <v>0</v>
      </c>
      <c r="E252" s="54">
        <f>+E251*B251</f>
        <v>0</v>
      </c>
      <c r="F252" s="54">
        <f>+F251*B251</f>
        <v>0</v>
      </c>
      <c r="G252" s="35"/>
      <c r="H252" s="35"/>
      <c r="I252" s="3"/>
      <c r="J252" s="35"/>
      <c r="K252" s="35"/>
      <c r="L252" s="138"/>
      <c r="M252" s="35"/>
      <c r="N252" s="35"/>
      <c r="O252" s="35"/>
      <c r="P252" s="35"/>
      <c r="R252" s="7" t="str">
        <f t="shared" si="16"/>
        <v>20/21</v>
      </c>
      <c r="S252" s="68" t="str">
        <f t="shared" si="20"/>
        <v>1610</v>
      </c>
      <c r="T252" s="69" t="s">
        <v>41</v>
      </c>
      <c r="U252" s="69"/>
      <c r="V252" s="73"/>
      <c r="W252" s="73"/>
      <c r="X252" s="22">
        <f>K257</f>
        <v>0</v>
      </c>
      <c r="Y252" s="70" t="s">
        <v>42</v>
      </c>
    </row>
    <row r="253" spans="1:25" ht="4.5" customHeight="1">
      <c r="A253" s="55"/>
      <c r="B253" s="56"/>
      <c r="C253" s="57"/>
      <c r="D253" s="57"/>
      <c r="E253" s="57"/>
      <c r="F253" s="57"/>
      <c r="G253" s="57"/>
      <c r="H253" s="35"/>
      <c r="I253" s="29"/>
      <c r="J253" s="35"/>
      <c r="K253" s="35"/>
      <c r="L253" s="58"/>
      <c r="M253" s="35"/>
      <c r="N253" s="35"/>
      <c r="O253" s="35"/>
      <c r="P253" s="35"/>
      <c r="R253" s="7" t="str">
        <f t="shared" si="16"/>
        <v>20/21</v>
      </c>
      <c r="S253" s="68" t="str">
        <f t="shared" si="20"/>
        <v>1610</v>
      </c>
      <c r="T253" s="69" t="s">
        <v>43</v>
      </c>
      <c r="U253" s="69"/>
      <c r="V253" s="73"/>
      <c r="W253" s="73"/>
      <c r="X253" s="22">
        <f>K258</f>
        <v>0</v>
      </c>
      <c r="Y253" s="70" t="s">
        <v>44</v>
      </c>
    </row>
    <row r="254" spans="1:25" ht="16.5" customHeight="1">
      <c r="A254" s="135" t="s">
        <v>49</v>
      </c>
      <c r="B254" s="139" t="s">
        <v>46</v>
      </c>
      <c r="C254" s="139"/>
      <c r="D254" s="139"/>
      <c r="E254" s="139" t="s">
        <v>47</v>
      </c>
      <c r="F254" s="139"/>
      <c r="G254" s="139"/>
      <c r="H254" s="140" t="s">
        <v>48</v>
      </c>
      <c r="I254" s="3"/>
      <c r="J254" s="135" t="s">
        <v>49</v>
      </c>
      <c r="K254" s="139" t="s">
        <v>50</v>
      </c>
      <c r="L254" s="139"/>
      <c r="M254" s="139"/>
      <c r="N254" s="133" t="s">
        <v>51</v>
      </c>
      <c r="O254" s="133"/>
      <c r="P254" s="133"/>
      <c r="R254" s="7" t="str">
        <f t="shared" si="16"/>
        <v>20/21</v>
      </c>
      <c r="S254" s="68" t="str">
        <f t="shared" si="20"/>
        <v>1610</v>
      </c>
      <c r="T254" s="69" t="s">
        <v>52</v>
      </c>
      <c r="U254" s="69"/>
      <c r="V254" s="73"/>
      <c r="W254" s="73"/>
      <c r="X254" s="22">
        <f>L257</f>
        <v>0</v>
      </c>
      <c r="Y254" s="70" t="s">
        <v>53</v>
      </c>
    </row>
    <row r="255" spans="1:25" ht="16.5" customHeight="1">
      <c r="A255" s="135"/>
      <c r="B255" s="134" t="s">
        <v>54</v>
      </c>
      <c r="C255" s="134" t="s">
        <v>55</v>
      </c>
      <c r="D255" s="134" t="s">
        <v>56</v>
      </c>
      <c r="E255" s="134" t="s">
        <v>54</v>
      </c>
      <c r="F255" s="134" t="s">
        <v>55</v>
      </c>
      <c r="G255" s="134" t="s">
        <v>56</v>
      </c>
      <c r="H255" s="140"/>
      <c r="I255" s="3"/>
      <c r="J255" s="135"/>
      <c r="K255" s="136" t="s">
        <v>57</v>
      </c>
      <c r="L255" s="136" t="s">
        <v>58</v>
      </c>
      <c r="M255" s="136" t="s">
        <v>59</v>
      </c>
      <c r="N255" s="133"/>
      <c r="O255" s="133"/>
      <c r="P255" s="133"/>
      <c r="R255" s="7" t="str">
        <f t="shared" si="16"/>
        <v>20/21</v>
      </c>
      <c r="S255" s="68" t="str">
        <f t="shared" si="20"/>
        <v>1610</v>
      </c>
      <c r="T255" s="69" t="s">
        <v>60</v>
      </c>
      <c r="U255" s="69"/>
      <c r="V255" s="68"/>
      <c r="W255" s="68"/>
      <c r="X255" s="22">
        <f>+L258</f>
        <v>0</v>
      </c>
      <c r="Y255" s="70" t="s">
        <v>61</v>
      </c>
    </row>
    <row r="256" spans="1:25" ht="18" customHeight="1">
      <c r="A256" s="135"/>
      <c r="B256" s="135"/>
      <c r="C256" s="135"/>
      <c r="D256" s="135"/>
      <c r="E256" s="135"/>
      <c r="F256" s="135"/>
      <c r="G256" s="135"/>
      <c r="H256" s="135"/>
      <c r="I256" s="3"/>
      <c r="J256" s="135"/>
      <c r="K256" s="135"/>
      <c r="L256" s="135"/>
      <c r="M256" s="135"/>
      <c r="N256" s="59" t="s">
        <v>62</v>
      </c>
      <c r="O256" s="59" t="s">
        <v>63</v>
      </c>
      <c r="P256" s="59" t="s">
        <v>64</v>
      </c>
      <c r="R256" s="7" t="str">
        <f t="shared" si="16"/>
        <v>20/21</v>
      </c>
      <c r="S256" s="68" t="str">
        <f t="shared" si="20"/>
        <v>1610</v>
      </c>
      <c r="T256" s="69" t="s">
        <v>65</v>
      </c>
      <c r="U256" s="69"/>
      <c r="V256" s="68"/>
      <c r="W256" s="68"/>
      <c r="X256" s="22">
        <f>+M258</f>
        <v>0</v>
      </c>
      <c r="Y256" s="70" t="s">
        <v>66</v>
      </c>
    </row>
    <row r="257" spans="1:25" ht="16.5" customHeight="1">
      <c r="A257" s="59" t="s">
        <v>67</v>
      </c>
      <c r="B257" s="61"/>
      <c r="C257" s="61"/>
      <c r="D257" s="61"/>
      <c r="E257" s="61"/>
      <c r="F257" s="61"/>
      <c r="G257" s="61"/>
      <c r="H257" s="62"/>
      <c r="I257" s="3"/>
      <c r="J257" s="59" t="s">
        <v>67</v>
      </c>
      <c r="K257" s="60"/>
      <c r="L257" s="60"/>
      <c r="M257" s="60"/>
      <c r="N257" s="61"/>
      <c r="O257" s="61"/>
      <c r="P257" s="61"/>
      <c r="R257" s="7" t="str">
        <f t="shared" si="16"/>
        <v>20/21</v>
      </c>
      <c r="S257" s="68" t="str">
        <f t="shared" si="20"/>
        <v>1610</v>
      </c>
      <c r="T257" s="75">
        <v>7006</v>
      </c>
      <c r="U257" s="75"/>
      <c r="V257" s="68"/>
      <c r="W257" s="68"/>
      <c r="X257" s="22">
        <f>N257</f>
        <v>0</v>
      </c>
      <c r="Y257" s="77" t="s">
        <v>68</v>
      </c>
    </row>
    <row r="258" spans="1:25" ht="16.5" customHeight="1">
      <c r="A258" s="59" t="s">
        <v>69</v>
      </c>
      <c r="B258" s="61"/>
      <c r="C258" s="61"/>
      <c r="D258" s="35"/>
      <c r="E258" s="61"/>
      <c r="F258" s="61"/>
      <c r="G258" s="63"/>
      <c r="H258" s="62"/>
      <c r="I258" s="3"/>
      <c r="J258" s="59" t="s">
        <v>69</v>
      </c>
      <c r="K258" s="60"/>
      <c r="L258" s="60"/>
      <c r="M258" s="64"/>
      <c r="N258" s="65"/>
      <c r="O258" s="65"/>
      <c r="P258" s="65"/>
      <c r="R258" s="7" t="str">
        <f t="shared" si="16"/>
        <v>20/21</v>
      </c>
      <c r="S258" s="68" t="str">
        <f t="shared" si="20"/>
        <v>1610</v>
      </c>
      <c r="T258" s="75">
        <v>7007</v>
      </c>
      <c r="U258" s="75"/>
      <c r="V258" s="68"/>
      <c r="W258" s="68"/>
      <c r="X258" s="22">
        <f>O257</f>
        <v>0</v>
      </c>
      <c r="Y258" s="77" t="s">
        <v>70</v>
      </c>
    </row>
    <row r="259" spans="1:25" ht="18" customHeight="1">
      <c r="A259" s="36" t="s">
        <v>71</v>
      </c>
      <c r="B259" s="66">
        <f>IF(B251="","",(B258+B257)/B251)</f>
        <v>0</v>
      </c>
      <c r="C259" s="66">
        <f>IF(B251="","",(C258+C257)/B251)</f>
        <v>0</v>
      </c>
      <c r="D259" s="66">
        <f>IF(B251="","",(D258+D257)/B251)</f>
        <v>0</v>
      </c>
      <c r="E259" s="131" t="str">
        <f>IF(B251="","",IF(B259+C259+D259&gt;Bovinos!$AD$5," -&gt; índices (somados) acima da média",IF(B259+C259+D259&lt;Bovinos!$AD$4," -&gt; índices (somados) abaixo da média","")))</f>
        <v> -&gt; índices (somados) abaixo da média</v>
      </c>
      <c r="F259" s="131"/>
      <c r="G259" s="131"/>
      <c r="H259" s="131"/>
      <c r="I259" s="3"/>
      <c r="J259" s="36" t="s">
        <v>71</v>
      </c>
      <c r="K259" s="67">
        <f>IF(B251="","-",(K258+K257)/B251)</f>
        <v>0</v>
      </c>
      <c r="L259" s="67">
        <f>IF(B251="","-",(L258+L257)/B251)</f>
        <v>0</v>
      </c>
      <c r="M259" s="67">
        <f>IF(B251="","-",(M258+M257+O257+N257+P257)/B251)</f>
        <v>0</v>
      </c>
      <c r="N259" s="131" t="str">
        <f>IF(AND(K259="-",L259="-",M259="-"),"",IF(K259&gt;Bovinos!$AA$5," -&gt; índice(s) fora da faixa média",IF(K259&lt;Bovinos!$AA$4," -&gt; índice(s) fora da faixa média",IF(L259&gt;Bovinos!$AB$5," -&gt; índice(s) fora da faixa média",IF(L259&lt;Bovinos!$AB$4," -&gt; índice(s) fora da faixa média",IF(M259&gt;Bovinos!$AC$5," -&gt; índice(s) fora da faixa média",IF(M259&lt;Bovinos!$AC$4," -&gt; índice(s) fora da faixa média","")))))))</f>
        <v> -&gt; índice(s) fora da faixa média</v>
      </c>
      <c r="O259" s="131"/>
      <c r="P259" s="131"/>
      <c r="R259" s="7" t="str">
        <f t="shared" si="16"/>
        <v>20/21</v>
      </c>
      <c r="S259" s="68" t="str">
        <f t="shared" si="20"/>
        <v>1610</v>
      </c>
      <c r="T259" s="75">
        <v>7008</v>
      </c>
      <c r="U259" s="75"/>
      <c r="V259" s="68"/>
      <c r="W259" s="68"/>
      <c r="X259" s="22">
        <f>P257</f>
        <v>0</v>
      </c>
      <c r="Y259" s="77" t="s">
        <v>72</v>
      </c>
    </row>
    <row r="260" spans="1:25" ht="7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R260" s="7" t="str">
        <f t="shared" si="16"/>
        <v>20/21</v>
      </c>
      <c r="S260" s="68" t="str">
        <f t="shared" si="20"/>
        <v>1610</v>
      </c>
      <c r="T260" s="69" t="s">
        <v>73</v>
      </c>
      <c r="U260" s="69"/>
      <c r="V260" s="68"/>
      <c r="W260" s="18"/>
      <c r="X260" s="22">
        <f>+M257</f>
        <v>0</v>
      </c>
      <c r="Y260" s="70" t="s">
        <v>74</v>
      </c>
    </row>
    <row r="261" spans="1:25" ht="7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R261" s="7" t="str">
        <f t="shared" si="16"/>
        <v>20/21</v>
      </c>
      <c r="S261" s="68" t="str">
        <f t="shared" si="20"/>
        <v>1610</v>
      </c>
      <c r="T261" s="69" t="s">
        <v>75</v>
      </c>
      <c r="U261" s="69">
        <f>+H251</f>
        <v>0</v>
      </c>
      <c r="V261" s="68"/>
      <c r="W261" s="18"/>
      <c r="X261" s="22"/>
      <c r="Y261" s="70" t="s">
        <v>76</v>
      </c>
    </row>
    <row r="262" spans="1:25" ht="16.5" customHeight="1">
      <c r="A262" s="20"/>
      <c r="B262" s="20" t="s">
        <v>111</v>
      </c>
      <c r="C262" s="20" t="s">
        <v>112</v>
      </c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R262" s="7" t="str">
        <f t="shared" si="16"/>
        <v>20/21</v>
      </c>
      <c r="S262" s="21" t="str">
        <f>+B262</f>
        <v>1680</v>
      </c>
      <c r="T262" s="22">
        <v>7014</v>
      </c>
      <c r="U262" s="22"/>
      <c r="V262" s="24">
        <f>J266</f>
        <v>0</v>
      </c>
      <c r="W262" s="24"/>
      <c r="X262" s="24"/>
      <c r="Y262" s="25" t="s">
        <v>21</v>
      </c>
    </row>
    <row r="263" spans="1:25" ht="6" customHeight="1">
      <c r="A263" s="26"/>
      <c r="B263" s="27"/>
      <c r="C263" s="28"/>
      <c r="D263" s="28"/>
      <c r="E263" s="28"/>
      <c r="F263" s="28"/>
      <c r="G263" s="3"/>
      <c r="H263" s="3"/>
      <c r="I263" s="29"/>
      <c r="J263" s="3"/>
      <c r="K263" s="3"/>
      <c r="L263" s="30"/>
      <c r="M263" s="3"/>
      <c r="N263" s="3"/>
      <c r="O263" s="3"/>
      <c r="P263" s="3"/>
      <c r="R263" s="7" t="str">
        <f aca="true" t="shared" si="21" ref="R263:R326">+$S$5</f>
        <v>20/21</v>
      </c>
      <c r="S263" s="21" t="str">
        <f aca="true" t="shared" si="22" ref="S263:S276">+S262</f>
        <v>1680</v>
      </c>
      <c r="T263" s="24"/>
      <c r="U263" s="24"/>
      <c r="V263" s="31">
        <f>M266</f>
        <v>0</v>
      </c>
      <c r="W263" s="24"/>
      <c r="X263" s="24"/>
      <c r="Y263" s="24" t="s">
        <v>22</v>
      </c>
    </row>
    <row r="264" spans="1:25" ht="11.25" customHeight="1">
      <c r="A264" s="35"/>
      <c r="B264" s="133" t="s">
        <v>26</v>
      </c>
      <c r="C264" s="140" t="s">
        <v>27</v>
      </c>
      <c r="D264" s="140"/>
      <c r="E264" s="140" t="s">
        <v>28</v>
      </c>
      <c r="F264" s="140"/>
      <c r="G264" s="35"/>
      <c r="H264" s="140" t="s">
        <v>29</v>
      </c>
      <c r="I264" s="3"/>
      <c r="J264" s="141" t="s">
        <v>30</v>
      </c>
      <c r="K264" s="142"/>
      <c r="L264" s="143"/>
      <c r="M264" s="37"/>
      <c r="N264" s="38"/>
      <c r="P264" s="144" t="s">
        <v>31</v>
      </c>
      <c r="R264" s="7" t="str">
        <f t="shared" si="21"/>
        <v>20/21</v>
      </c>
      <c r="S264" s="21" t="str">
        <f t="shared" si="22"/>
        <v>1680</v>
      </c>
      <c r="T264" s="22" t="s">
        <v>32</v>
      </c>
      <c r="U264" s="22"/>
      <c r="V264" s="22">
        <f>+B266</f>
        <v>38600</v>
      </c>
      <c r="W264" s="39">
        <f>+H272</f>
        <v>0</v>
      </c>
      <c r="X264" s="22">
        <f>B272+C272</f>
        <v>0</v>
      </c>
      <c r="Y264" s="25" t="s">
        <v>33</v>
      </c>
    </row>
    <row r="265" spans="1:25" ht="12" customHeight="1">
      <c r="A265" s="35"/>
      <c r="B265" s="133"/>
      <c r="C265" s="40" t="s">
        <v>35</v>
      </c>
      <c r="D265" s="40" t="s">
        <v>36</v>
      </c>
      <c r="E265" s="40" t="s">
        <v>35</v>
      </c>
      <c r="F265" s="40" t="s">
        <v>36</v>
      </c>
      <c r="G265" s="35"/>
      <c r="H265" s="140"/>
      <c r="I265" s="3"/>
      <c r="J265" s="141"/>
      <c r="K265" s="142"/>
      <c r="L265" s="143"/>
      <c r="M265" s="37"/>
      <c r="N265" s="38"/>
      <c r="O265" s="3"/>
      <c r="P265" s="144"/>
      <c r="R265" s="7" t="str">
        <f t="shared" si="21"/>
        <v>20/21</v>
      </c>
      <c r="S265" s="21" t="str">
        <f t="shared" si="22"/>
        <v>1680</v>
      </c>
      <c r="T265" s="22" t="s">
        <v>37</v>
      </c>
      <c r="U265" s="22"/>
      <c r="V265" s="41"/>
      <c r="W265" s="39">
        <f>H273</f>
        <v>0</v>
      </c>
      <c r="X265" s="22">
        <f>B273+C273</f>
        <v>0</v>
      </c>
      <c r="Y265" s="25" t="s">
        <v>38</v>
      </c>
    </row>
    <row r="266" spans="1:25" ht="16.5" customHeight="1">
      <c r="A266" s="133" t="s">
        <v>39</v>
      </c>
      <c r="B266" s="137">
        <v>38600</v>
      </c>
      <c r="C266" s="42"/>
      <c r="D266" s="42"/>
      <c r="E266" s="43"/>
      <c r="F266" s="43"/>
      <c r="G266" s="44">
        <f>IF(SUM(C267:F267)=0,"",IF(SUM(C266:F266)&lt;1,"&lt;100%",IF(SUM(C266:F266)&gt;1,"&gt;100%","OK")))</f>
      </c>
      <c r="H266" s="45"/>
      <c r="I266" s="3"/>
      <c r="J266" s="46">
        <f>'Leite_-_Produção'!S27</f>
        <v>0</v>
      </c>
      <c r="K266" s="74"/>
      <c r="L266" s="138"/>
      <c r="M266" s="37"/>
      <c r="N266" s="35"/>
      <c r="P266" s="50" t="e">
        <f>SUM(F267+D267)/H266</f>
        <v>#DIV/0!</v>
      </c>
      <c r="R266" s="7" t="str">
        <f t="shared" si="21"/>
        <v>20/21</v>
      </c>
      <c r="S266" s="21" t="str">
        <f t="shared" si="22"/>
        <v>1680</v>
      </c>
      <c r="T266" s="51">
        <v>7590</v>
      </c>
      <c r="U266" s="51"/>
      <c r="V266" s="41"/>
      <c r="W266" s="52">
        <f>+G272</f>
        <v>0</v>
      </c>
      <c r="X266" s="22">
        <f>D272</f>
        <v>0</v>
      </c>
      <c r="Y266" s="53" t="s">
        <v>40</v>
      </c>
    </row>
    <row r="267" spans="1:25" ht="16.5" customHeight="1">
      <c r="A267" s="133"/>
      <c r="B267" s="133"/>
      <c r="C267" s="54">
        <f>+C266*B266</f>
        <v>0</v>
      </c>
      <c r="D267" s="54">
        <f>+D266*B266</f>
        <v>0</v>
      </c>
      <c r="E267" s="54">
        <f>+E266*B266</f>
        <v>0</v>
      </c>
      <c r="F267" s="54">
        <f>+F266*B266</f>
        <v>0</v>
      </c>
      <c r="G267" s="35"/>
      <c r="H267" s="35"/>
      <c r="I267" s="3"/>
      <c r="J267" s="35"/>
      <c r="K267" s="35"/>
      <c r="L267" s="138"/>
      <c r="M267" s="35"/>
      <c r="N267" s="35"/>
      <c r="O267" s="35"/>
      <c r="P267" s="35"/>
      <c r="R267" s="7" t="str">
        <f t="shared" si="21"/>
        <v>20/21</v>
      </c>
      <c r="S267" s="21" t="str">
        <f t="shared" si="22"/>
        <v>1680</v>
      </c>
      <c r="T267" s="22" t="s">
        <v>41</v>
      </c>
      <c r="U267" s="22"/>
      <c r="V267" s="41"/>
      <c r="W267" s="41"/>
      <c r="X267" s="22">
        <f>K272</f>
        <v>0</v>
      </c>
      <c r="Y267" s="25" t="s">
        <v>42</v>
      </c>
    </row>
    <row r="268" spans="1:25" ht="4.5" customHeight="1">
      <c r="A268" s="55"/>
      <c r="B268" s="56"/>
      <c r="C268" s="57"/>
      <c r="D268" s="57"/>
      <c r="E268" s="57"/>
      <c r="F268" s="57"/>
      <c r="G268" s="57"/>
      <c r="H268" s="35"/>
      <c r="I268" s="29"/>
      <c r="J268" s="35"/>
      <c r="K268" s="35"/>
      <c r="L268" s="58"/>
      <c r="M268" s="35"/>
      <c r="N268" s="35"/>
      <c r="O268" s="35"/>
      <c r="P268" s="35"/>
      <c r="R268" s="7" t="str">
        <f t="shared" si="21"/>
        <v>20/21</v>
      </c>
      <c r="S268" s="21" t="str">
        <f t="shared" si="22"/>
        <v>1680</v>
      </c>
      <c r="T268" s="22" t="s">
        <v>43</v>
      </c>
      <c r="U268" s="22"/>
      <c r="V268" s="41"/>
      <c r="W268" s="41"/>
      <c r="X268" s="22">
        <f>K273</f>
        <v>0</v>
      </c>
      <c r="Y268" s="25" t="s">
        <v>44</v>
      </c>
    </row>
    <row r="269" spans="1:25" ht="16.5" customHeight="1">
      <c r="A269" s="135" t="s">
        <v>49</v>
      </c>
      <c r="B269" s="139" t="s">
        <v>46</v>
      </c>
      <c r="C269" s="139"/>
      <c r="D269" s="139"/>
      <c r="E269" s="139" t="s">
        <v>47</v>
      </c>
      <c r="F269" s="139"/>
      <c r="G269" s="139"/>
      <c r="H269" s="140" t="s">
        <v>48</v>
      </c>
      <c r="I269" s="3"/>
      <c r="J269" s="135" t="s">
        <v>49</v>
      </c>
      <c r="K269" s="139" t="s">
        <v>50</v>
      </c>
      <c r="L269" s="139"/>
      <c r="M269" s="139"/>
      <c r="N269" s="133" t="s">
        <v>51</v>
      </c>
      <c r="O269" s="133"/>
      <c r="P269" s="133"/>
      <c r="R269" s="7" t="str">
        <f t="shared" si="21"/>
        <v>20/21</v>
      </c>
      <c r="S269" s="21" t="str">
        <f t="shared" si="22"/>
        <v>1680</v>
      </c>
      <c r="T269" s="22" t="s">
        <v>52</v>
      </c>
      <c r="U269" s="22"/>
      <c r="V269" s="41"/>
      <c r="W269" s="41"/>
      <c r="X269" s="22">
        <f>L272</f>
        <v>0</v>
      </c>
      <c r="Y269" s="25" t="s">
        <v>53</v>
      </c>
    </row>
    <row r="270" spans="1:25" ht="16.5" customHeight="1">
      <c r="A270" s="135"/>
      <c r="B270" s="134" t="s">
        <v>54</v>
      </c>
      <c r="C270" s="134" t="s">
        <v>55</v>
      </c>
      <c r="D270" s="134" t="s">
        <v>56</v>
      </c>
      <c r="E270" s="134" t="s">
        <v>54</v>
      </c>
      <c r="F270" s="134" t="s">
        <v>55</v>
      </c>
      <c r="G270" s="134" t="s">
        <v>56</v>
      </c>
      <c r="H270" s="140"/>
      <c r="I270" s="3"/>
      <c r="J270" s="135"/>
      <c r="K270" s="136" t="s">
        <v>57</v>
      </c>
      <c r="L270" s="136" t="s">
        <v>58</v>
      </c>
      <c r="M270" s="136" t="s">
        <v>59</v>
      </c>
      <c r="N270" s="133"/>
      <c r="O270" s="133"/>
      <c r="P270" s="133"/>
      <c r="R270" s="7" t="str">
        <f t="shared" si="21"/>
        <v>20/21</v>
      </c>
      <c r="S270" s="21" t="str">
        <f t="shared" si="22"/>
        <v>1680</v>
      </c>
      <c r="T270" s="22" t="s">
        <v>60</v>
      </c>
      <c r="U270" s="22"/>
      <c r="V270" s="24"/>
      <c r="W270" s="24"/>
      <c r="X270" s="22">
        <f>+L273</f>
        <v>0</v>
      </c>
      <c r="Y270" s="25" t="s">
        <v>61</v>
      </c>
    </row>
    <row r="271" spans="1:25" ht="18" customHeight="1">
      <c r="A271" s="135"/>
      <c r="B271" s="135"/>
      <c r="C271" s="135"/>
      <c r="D271" s="135"/>
      <c r="E271" s="135"/>
      <c r="F271" s="135"/>
      <c r="G271" s="135"/>
      <c r="H271" s="135"/>
      <c r="I271" s="3"/>
      <c r="J271" s="135"/>
      <c r="K271" s="135"/>
      <c r="L271" s="135"/>
      <c r="M271" s="135"/>
      <c r="N271" s="59" t="s">
        <v>62</v>
      </c>
      <c r="O271" s="59" t="s">
        <v>63</v>
      </c>
      <c r="P271" s="59" t="s">
        <v>64</v>
      </c>
      <c r="R271" s="7" t="str">
        <f t="shared" si="21"/>
        <v>20/21</v>
      </c>
      <c r="S271" s="21" t="str">
        <f t="shared" si="22"/>
        <v>1680</v>
      </c>
      <c r="T271" s="22" t="s">
        <v>65</v>
      </c>
      <c r="U271" s="22"/>
      <c r="V271" s="24"/>
      <c r="W271" s="24"/>
      <c r="X271" s="22">
        <f>+M273</f>
        <v>0</v>
      </c>
      <c r="Y271" s="25" t="s">
        <v>66</v>
      </c>
    </row>
    <row r="272" spans="1:25" ht="16.5" customHeight="1">
      <c r="A272" s="59" t="s">
        <v>67</v>
      </c>
      <c r="B272" s="60"/>
      <c r="C272" s="60"/>
      <c r="D272" s="61"/>
      <c r="E272" s="61"/>
      <c r="F272" s="61"/>
      <c r="G272" s="61"/>
      <c r="H272" s="62"/>
      <c r="I272" s="3"/>
      <c r="J272" s="59" t="s">
        <v>67</v>
      </c>
      <c r="K272" s="60"/>
      <c r="L272" s="60"/>
      <c r="M272" s="60"/>
      <c r="N272" s="61"/>
      <c r="O272" s="61"/>
      <c r="P272" s="61"/>
      <c r="R272" s="7" t="str">
        <f t="shared" si="21"/>
        <v>20/21</v>
      </c>
      <c r="S272" s="21" t="str">
        <f t="shared" si="22"/>
        <v>1680</v>
      </c>
      <c r="T272" s="51">
        <v>7006</v>
      </c>
      <c r="U272" s="51"/>
      <c r="V272" s="24"/>
      <c r="W272" s="24"/>
      <c r="X272" s="22">
        <f>N272</f>
        <v>0</v>
      </c>
      <c r="Y272" s="53" t="s">
        <v>68</v>
      </c>
    </row>
    <row r="273" spans="1:25" ht="16.5" customHeight="1">
      <c r="A273" s="59" t="s">
        <v>69</v>
      </c>
      <c r="B273" s="60"/>
      <c r="C273" s="60"/>
      <c r="D273" s="35"/>
      <c r="E273" s="61"/>
      <c r="F273" s="61"/>
      <c r="G273" s="63"/>
      <c r="H273" s="62"/>
      <c r="I273" s="3"/>
      <c r="J273" s="59" t="s">
        <v>69</v>
      </c>
      <c r="K273" s="60"/>
      <c r="L273" s="60"/>
      <c r="M273" s="64"/>
      <c r="N273" s="65"/>
      <c r="O273" s="65"/>
      <c r="P273" s="65"/>
      <c r="R273" s="7" t="str">
        <f t="shared" si="21"/>
        <v>20/21</v>
      </c>
      <c r="S273" s="21" t="str">
        <f t="shared" si="22"/>
        <v>1680</v>
      </c>
      <c r="T273" s="51">
        <v>7007</v>
      </c>
      <c r="U273" s="51"/>
      <c r="V273" s="24"/>
      <c r="W273" s="24"/>
      <c r="X273" s="22">
        <f>O272</f>
        <v>0</v>
      </c>
      <c r="Y273" s="53" t="s">
        <v>70</v>
      </c>
    </row>
    <row r="274" spans="1:25" ht="18" customHeight="1">
      <c r="A274" s="36" t="s">
        <v>71</v>
      </c>
      <c r="B274" s="66">
        <f>IF(B266="","",(B273+B272)/B266)</f>
        <v>0</v>
      </c>
      <c r="C274" s="66">
        <f>IF(B266="","",(C273+C272)/B266)</f>
        <v>0</v>
      </c>
      <c r="D274" s="66">
        <f>IF(B266="","",(D273+D272)/B266)</f>
        <v>0</v>
      </c>
      <c r="E274" s="131" t="str">
        <f>IF(B266="","",IF(B274+C274+D274&gt;Bovinos!$AD$5," -&gt; índices (somados) acima da média",IF(B274+C274+D274&lt;Bovinos!$AD$4," -&gt; índices (somados) abaixo da média","")))</f>
        <v> -&gt; índices (somados) abaixo da média</v>
      </c>
      <c r="F274" s="131"/>
      <c r="G274" s="131"/>
      <c r="H274" s="131"/>
      <c r="I274" s="3"/>
      <c r="J274" s="36" t="s">
        <v>71</v>
      </c>
      <c r="K274" s="67">
        <f>IF(B266="","-",(K273+K272)/B266)</f>
        <v>0</v>
      </c>
      <c r="L274" s="67">
        <f>IF(B266="","-",(L273+L272)/B266)</f>
        <v>0</v>
      </c>
      <c r="M274" s="67">
        <f>IF(B266="","-",(M273+M272+O272+N272+P272)/B266)</f>
        <v>0</v>
      </c>
      <c r="N274" s="132" t="str">
        <f>IF(AND(K274="-",L274="-",M274="-"),"",IF(K274&gt;Bovinos!$AA$5," -&gt; índice(s) fora da faixa média",IF(K274&lt;Bovinos!$AA$4," -&gt; índice(s) fora da faixa média",IF(L274&gt;Bovinos!$AB$5," -&gt; índice(s) fora da faixa média",IF(L274&lt;Bovinos!$AB$4," -&gt; índice(s) fora da faixa média",IF(M274&gt;Bovinos!$AC$5," -&gt; índice(s) fora da faixa média",IF(M274&lt;Bovinos!$AC$4," -&gt; índice(s) fora da faixa média","")))))))</f>
        <v> -&gt; índice(s) fora da faixa média</v>
      </c>
      <c r="O274" s="132"/>
      <c r="P274" s="132"/>
      <c r="R274" s="7" t="str">
        <f t="shared" si="21"/>
        <v>20/21</v>
      </c>
      <c r="S274" s="21" t="str">
        <f t="shared" si="22"/>
        <v>1680</v>
      </c>
      <c r="T274" s="51">
        <v>7008</v>
      </c>
      <c r="U274" s="51"/>
      <c r="V274" s="24"/>
      <c r="W274" s="24"/>
      <c r="X274" s="22">
        <f>P272</f>
        <v>0</v>
      </c>
      <c r="Y274" s="53" t="s">
        <v>72</v>
      </c>
    </row>
    <row r="275" spans="1:25" ht="7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R275" s="7" t="str">
        <f t="shared" si="21"/>
        <v>20/21</v>
      </c>
      <c r="S275" s="21" t="str">
        <f t="shared" si="22"/>
        <v>1680</v>
      </c>
      <c r="T275" s="22" t="s">
        <v>73</v>
      </c>
      <c r="U275" s="22"/>
      <c r="V275" s="24"/>
      <c r="W275" s="24"/>
      <c r="X275" s="22">
        <f>+M272</f>
        <v>0</v>
      </c>
      <c r="Y275" s="25" t="s">
        <v>74</v>
      </c>
    </row>
    <row r="276" spans="1:25" ht="7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R276" s="7" t="str">
        <f t="shared" si="21"/>
        <v>20/21</v>
      </c>
      <c r="S276" s="21" t="str">
        <f t="shared" si="22"/>
        <v>1680</v>
      </c>
      <c r="T276" s="22" t="s">
        <v>75</v>
      </c>
      <c r="U276" s="22">
        <f>+H266</f>
        <v>0</v>
      </c>
      <c r="V276" s="24"/>
      <c r="W276" s="24"/>
      <c r="X276" s="22"/>
      <c r="Y276" s="25" t="s">
        <v>76</v>
      </c>
    </row>
    <row r="277" spans="1:25" ht="16.5" customHeight="1">
      <c r="A277" s="20"/>
      <c r="B277" s="20" t="s">
        <v>113</v>
      </c>
      <c r="C277" s="20" t="s">
        <v>114</v>
      </c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R277" s="7" t="str">
        <f t="shared" si="21"/>
        <v>20/21</v>
      </c>
      <c r="S277" s="68" t="str">
        <f>+B277</f>
        <v>1880</v>
      </c>
      <c r="T277" s="69">
        <v>7014</v>
      </c>
      <c r="U277" s="69"/>
      <c r="V277" s="68">
        <f>J281</f>
        <v>0</v>
      </c>
      <c r="W277" s="68"/>
      <c r="X277" s="24"/>
      <c r="Y277" s="70" t="s">
        <v>21</v>
      </c>
    </row>
    <row r="278" spans="1:25" ht="6" customHeight="1">
      <c r="A278" s="26"/>
      <c r="B278" s="27"/>
      <c r="C278" s="28"/>
      <c r="D278" s="28"/>
      <c r="E278" s="28"/>
      <c r="F278" s="28"/>
      <c r="G278" s="3"/>
      <c r="H278" s="3"/>
      <c r="I278" s="29"/>
      <c r="J278" s="3"/>
      <c r="K278" s="3"/>
      <c r="L278" s="30"/>
      <c r="M278" s="3"/>
      <c r="N278" s="3"/>
      <c r="O278" s="3"/>
      <c r="P278" s="3"/>
      <c r="R278" s="7" t="str">
        <f t="shared" si="21"/>
        <v>20/21</v>
      </c>
      <c r="S278" s="68" t="str">
        <f aca="true" t="shared" si="23" ref="S278:S291">+S277</f>
        <v>1880</v>
      </c>
      <c r="T278" s="68"/>
      <c r="U278" s="68"/>
      <c r="V278" s="71">
        <f>M281</f>
        <v>0</v>
      </c>
      <c r="W278" s="68"/>
      <c r="X278" s="24"/>
      <c r="Y278" s="1" t="s">
        <v>22</v>
      </c>
    </row>
    <row r="279" spans="1:25" ht="11.25" customHeight="1">
      <c r="A279" s="35"/>
      <c r="B279" s="133" t="s">
        <v>26</v>
      </c>
      <c r="C279" s="140" t="s">
        <v>27</v>
      </c>
      <c r="D279" s="140"/>
      <c r="E279" s="140" t="s">
        <v>28</v>
      </c>
      <c r="F279" s="140"/>
      <c r="G279" s="35"/>
      <c r="H279" s="140" t="s">
        <v>29</v>
      </c>
      <c r="I279" s="3"/>
      <c r="J279" s="141" t="s">
        <v>30</v>
      </c>
      <c r="K279" s="142"/>
      <c r="L279" s="143"/>
      <c r="M279" s="37"/>
      <c r="N279" s="38"/>
      <c r="P279" s="144" t="s">
        <v>31</v>
      </c>
      <c r="R279" s="7" t="str">
        <f t="shared" si="21"/>
        <v>20/21</v>
      </c>
      <c r="S279" s="68" t="str">
        <f t="shared" si="23"/>
        <v>1880</v>
      </c>
      <c r="T279" s="69" t="s">
        <v>32</v>
      </c>
      <c r="U279" s="69"/>
      <c r="V279" s="69">
        <f>+B281</f>
        <v>12300</v>
      </c>
      <c r="W279" s="72">
        <f>+H287</f>
        <v>0</v>
      </c>
      <c r="X279" s="22">
        <f>B287+C287</f>
        <v>0</v>
      </c>
      <c r="Y279" s="70" t="s">
        <v>33</v>
      </c>
    </row>
    <row r="280" spans="1:25" ht="12" customHeight="1">
      <c r="A280" s="35"/>
      <c r="B280" s="133"/>
      <c r="C280" s="40" t="s">
        <v>35</v>
      </c>
      <c r="D280" s="40" t="s">
        <v>36</v>
      </c>
      <c r="E280" s="40" t="s">
        <v>35</v>
      </c>
      <c r="F280" s="40" t="s">
        <v>36</v>
      </c>
      <c r="G280" s="35"/>
      <c r="H280" s="140"/>
      <c r="I280" s="3"/>
      <c r="J280" s="141"/>
      <c r="K280" s="142"/>
      <c r="L280" s="143"/>
      <c r="M280" s="37"/>
      <c r="N280" s="38"/>
      <c r="O280" s="3"/>
      <c r="P280" s="144"/>
      <c r="R280" s="7" t="str">
        <f t="shared" si="21"/>
        <v>20/21</v>
      </c>
      <c r="S280" s="68" t="str">
        <f t="shared" si="23"/>
        <v>1880</v>
      </c>
      <c r="T280" s="69" t="s">
        <v>37</v>
      </c>
      <c r="U280" s="69"/>
      <c r="V280" s="73"/>
      <c r="W280" s="72">
        <f>H288</f>
        <v>0</v>
      </c>
      <c r="X280" s="22">
        <f>B288+C288</f>
        <v>0</v>
      </c>
      <c r="Y280" s="70" t="s">
        <v>38</v>
      </c>
    </row>
    <row r="281" spans="1:25" ht="16.5" customHeight="1">
      <c r="A281" s="133" t="s">
        <v>39</v>
      </c>
      <c r="B281" s="137">
        <v>12300</v>
      </c>
      <c r="C281" s="43"/>
      <c r="D281" s="43"/>
      <c r="E281" s="43"/>
      <c r="F281" s="43"/>
      <c r="G281" s="44">
        <f>IF(SUM(C282:F282)=0,"",IF(SUM(C281:F281)&lt;1,"&lt;100%",IF(SUM(C281:F281)&gt;1,"&gt;100%","OK")))</f>
      </c>
      <c r="H281" s="45"/>
      <c r="I281" s="3"/>
      <c r="J281" s="46">
        <f>'Leite_-_Produção'!S28</f>
        <v>0</v>
      </c>
      <c r="K281" s="74"/>
      <c r="L281" s="138"/>
      <c r="M281" s="37"/>
      <c r="N281" s="35"/>
      <c r="P281" s="50" t="e">
        <f>SUM(F282+D282)/H281</f>
        <v>#DIV/0!</v>
      </c>
      <c r="R281" s="7" t="str">
        <f t="shared" si="21"/>
        <v>20/21</v>
      </c>
      <c r="S281" s="68" t="str">
        <f t="shared" si="23"/>
        <v>1880</v>
      </c>
      <c r="T281" s="75">
        <v>7590</v>
      </c>
      <c r="U281" s="75"/>
      <c r="V281" s="73"/>
      <c r="W281" s="76">
        <f>+G287</f>
        <v>0</v>
      </c>
      <c r="X281" s="22">
        <f>D287</f>
        <v>0</v>
      </c>
      <c r="Y281" s="77" t="s">
        <v>40</v>
      </c>
    </row>
    <row r="282" spans="1:25" ht="16.5" customHeight="1">
      <c r="A282" s="133"/>
      <c r="B282" s="133"/>
      <c r="C282" s="54">
        <f>+C281*B281</f>
        <v>0</v>
      </c>
      <c r="D282" s="54">
        <f>+D281*B281</f>
        <v>0</v>
      </c>
      <c r="E282" s="54">
        <f>+E281*B281</f>
        <v>0</v>
      </c>
      <c r="F282" s="54">
        <f>+F281*B281</f>
        <v>0</v>
      </c>
      <c r="G282" s="35"/>
      <c r="H282" s="35"/>
      <c r="I282" s="3"/>
      <c r="J282" s="35"/>
      <c r="K282" s="35"/>
      <c r="L282" s="138"/>
      <c r="M282" s="35"/>
      <c r="N282" s="35"/>
      <c r="O282" s="35"/>
      <c r="P282" s="35"/>
      <c r="R282" s="7" t="str">
        <f t="shared" si="21"/>
        <v>20/21</v>
      </c>
      <c r="S282" s="68" t="str">
        <f t="shared" si="23"/>
        <v>1880</v>
      </c>
      <c r="T282" s="69" t="s">
        <v>41</v>
      </c>
      <c r="U282" s="69"/>
      <c r="V282" s="73"/>
      <c r="W282" s="73"/>
      <c r="X282" s="22">
        <f>K287</f>
        <v>0</v>
      </c>
      <c r="Y282" s="70" t="s">
        <v>42</v>
      </c>
    </row>
    <row r="283" spans="1:25" ht="4.5" customHeight="1">
      <c r="A283" s="55"/>
      <c r="B283" s="56"/>
      <c r="C283" s="57"/>
      <c r="D283" s="57"/>
      <c r="E283" s="57"/>
      <c r="F283" s="57"/>
      <c r="G283" s="57"/>
      <c r="H283" s="35"/>
      <c r="I283" s="29"/>
      <c r="J283" s="35"/>
      <c r="K283" s="35"/>
      <c r="L283" s="58"/>
      <c r="M283" s="35"/>
      <c r="N283" s="35"/>
      <c r="O283" s="35"/>
      <c r="P283" s="35"/>
      <c r="R283" s="7" t="str">
        <f t="shared" si="21"/>
        <v>20/21</v>
      </c>
      <c r="S283" s="68" t="str">
        <f t="shared" si="23"/>
        <v>1880</v>
      </c>
      <c r="T283" s="69" t="s">
        <v>43</v>
      </c>
      <c r="U283" s="69"/>
      <c r="V283" s="73"/>
      <c r="W283" s="73"/>
      <c r="X283" s="22">
        <f>K288</f>
        <v>0</v>
      </c>
      <c r="Y283" s="70" t="s">
        <v>44</v>
      </c>
    </row>
    <row r="284" spans="1:25" ht="16.5" customHeight="1">
      <c r="A284" s="135" t="s">
        <v>49</v>
      </c>
      <c r="B284" s="139" t="s">
        <v>46</v>
      </c>
      <c r="C284" s="139"/>
      <c r="D284" s="139"/>
      <c r="E284" s="139" t="s">
        <v>47</v>
      </c>
      <c r="F284" s="139"/>
      <c r="G284" s="139"/>
      <c r="H284" s="140" t="s">
        <v>48</v>
      </c>
      <c r="I284" s="3"/>
      <c r="J284" s="135" t="s">
        <v>49</v>
      </c>
      <c r="K284" s="139" t="s">
        <v>50</v>
      </c>
      <c r="L284" s="139"/>
      <c r="M284" s="139"/>
      <c r="N284" s="133" t="s">
        <v>51</v>
      </c>
      <c r="O284" s="133"/>
      <c r="P284" s="133"/>
      <c r="R284" s="7" t="str">
        <f t="shared" si="21"/>
        <v>20/21</v>
      </c>
      <c r="S284" s="68" t="str">
        <f t="shared" si="23"/>
        <v>1880</v>
      </c>
      <c r="T284" s="69" t="s">
        <v>52</v>
      </c>
      <c r="U284" s="69"/>
      <c r="V284" s="73"/>
      <c r="W284" s="73"/>
      <c r="X284" s="22">
        <f>L287</f>
        <v>0</v>
      </c>
      <c r="Y284" s="70" t="s">
        <v>53</v>
      </c>
    </row>
    <row r="285" spans="1:25" ht="16.5" customHeight="1">
      <c r="A285" s="135"/>
      <c r="B285" s="134" t="s">
        <v>54</v>
      </c>
      <c r="C285" s="134" t="s">
        <v>55</v>
      </c>
      <c r="D285" s="134" t="s">
        <v>56</v>
      </c>
      <c r="E285" s="134" t="s">
        <v>54</v>
      </c>
      <c r="F285" s="134" t="s">
        <v>55</v>
      </c>
      <c r="G285" s="134" t="s">
        <v>56</v>
      </c>
      <c r="H285" s="140"/>
      <c r="I285" s="3"/>
      <c r="J285" s="135"/>
      <c r="K285" s="136" t="s">
        <v>57</v>
      </c>
      <c r="L285" s="136" t="s">
        <v>58</v>
      </c>
      <c r="M285" s="136" t="s">
        <v>59</v>
      </c>
      <c r="N285" s="133"/>
      <c r="O285" s="133"/>
      <c r="P285" s="133"/>
      <c r="R285" s="7" t="str">
        <f t="shared" si="21"/>
        <v>20/21</v>
      </c>
      <c r="S285" s="68" t="str">
        <f t="shared" si="23"/>
        <v>1880</v>
      </c>
      <c r="T285" s="69" t="s">
        <v>60</v>
      </c>
      <c r="U285" s="69"/>
      <c r="V285" s="68"/>
      <c r="W285" s="68"/>
      <c r="X285" s="22">
        <f>+L288</f>
        <v>0</v>
      </c>
      <c r="Y285" s="70" t="s">
        <v>61</v>
      </c>
    </row>
    <row r="286" spans="1:25" ht="18" customHeight="1">
      <c r="A286" s="135"/>
      <c r="B286" s="135"/>
      <c r="C286" s="135"/>
      <c r="D286" s="135"/>
      <c r="E286" s="135"/>
      <c r="F286" s="135"/>
      <c r="G286" s="135"/>
      <c r="H286" s="135"/>
      <c r="I286" s="3"/>
      <c r="J286" s="135"/>
      <c r="K286" s="135"/>
      <c r="L286" s="135"/>
      <c r="M286" s="135"/>
      <c r="N286" s="59" t="s">
        <v>62</v>
      </c>
      <c r="O286" s="59" t="s">
        <v>63</v>
      </c>
      <c r="P286" s="59" t="s">
        <v>64</v>
      </c>
      <c r="R286" s="7" t="str">
        <f t="shared" si="21"/>
        <v>20/21</v>
      </c>
      <c r="S286" s="68" t="str">
        <f t="shared" si="23"/>
        <v>1880</v>
      </c>
      <c r="T286" s="69" t="s">
        <v>65</v>
      </c>
      <c r="U286" s="69"/>
      <c r="V286" s="68"/>
      <c r="W286" s="68"/>
      <c r="X286" s="22">
        <f>+M288</f>
        <v>0</v>
      </c>
      <c r="Y286" s="70" t="s">
        <v>66</v>
      </c>
    </row>
    <row r="287" spans="1:25" ht="16.5" customHeight="1">
      <c r="A287" s="59" t="s">
        <v>67</v>
      </c>
      <c r="B287" s="61"/>
      <c r="C287" s="61"/>
      <c r="D287" s="61"/>
      <c r="E287" s="61"/>
      <c r="F287" s="61"/>
      <c r="G287" s="61"/>
      <c r="H287" s="62"/>
      <c r="I287" s="3"/>
      <c r="J287" s="59" t="s">
        <v>67</v>
      </c>
      <c r="K287" s="60"/>
      <c r="L287" s="60"/>
      <c r="M287" s="60"/>
      <c r="N287" s="61"/>
      <c r="O287" s="61"/>
      <c r="P287" s="61"/>
      <c r="R287" s="7" t="str">
        <f t="shared" si="21"/>
        <v>20/21</v>
      </c>
      <c r="S287" s="68" t="str">
        <f t="shared" si="23"/>
        <v>1880</v>
      </c>
      <c r="T287" s="75">
        <v>7006</v>
      </c>
      <c r="U287" s="75"/>
      <c r="V287" s="68"/>
      <c r="W287" s="68"/>
      <c r="X287" s="22">
        <f>N287</f>
        <v>0</v>
      </c>
      <c r="Y287" s="77" t="s">
        <v>68</v>
      </c>
    </row>
    <row r="288" spans="1:25" ht="16.5" customHeight="1">
      <c r="A288" s="59" t="s">
        <v>69</v>
      </c>
      <c r="B288" s="61"/>
      <c r="C288" s="61"/>
      <c r="D288" s="35"/>
      <c r="E288" s="61"/>
      <c r="F288" s="61"/>
      <c r="G288" s="63"/>
      <c r="H288" s="62"/>
      <c r="I288" s="3"/>
      <c r="J288" s="59" t="s">
        <v>69</v>
      </c>
      <c r="K288" s="60"/>
      <c r="L288" s="60"/>
      <c r="M288" s="64"/>
      <c r="N288" s="65"/>
      <c r="O288" s="65"/>
      <c r="P288" s="65"/>
      <c r="R288" s="7" t="str">
        <f t="shared" si="21"/>
        <v>20/21</v>
      </c>
      <c r="S288" s="68" t="str">
        <f t="shared" si="23"/>
        <v>1880</v>
      </c>
      <c r="T288" s="75">
        <v>7007</v>
      </c>
      <c r="U288" s="75"/>
      <c r="V288" s="68"/>
      <c r="W288" s="68"/>
      <c r="X288" s="22">
        <f>O287</f>
        <v>0</v>
      </c>
      <c r="Y288" s="77" t="s">
        <v>70</v>
      </c>
    </row>
    <row r="289" spans="1:25" ht="18" customHeight="1">
      <c r="A289" s="36" t="s">
        <v>71</v>
      </c>
      <c r="B289" s="66">
        <f>IF(B281="","",(B288+B287)/B281)</f>
        <v>0</v>
      </c>
      <c r="C289" s="66">
        <f>IF(B281="","",(C288+C287)/B281)</f>
        <v>0</v>
      </c>
      <c r="D289" s="66">
        <f>IF(B281="","",(D288+D287)/B281)</f>
        <v>0</v>
      </c>
      <c r="E289" s="131" t="str">
        <f>IF(B281="","",IF(B289+C289+D289&gt;Bovinos!$AD$5," -&gt; índices (somados) acima da média",IF(B289+C289+D289&lt;Bovinos!$AD$4," -&gt; índices (somados) abaixo da média","")))</f>
        <v> -&gt; índices (somados) abaixo da média</v>
      </c>
      <c r="F289" s="131"/>
      <c r="G289" s="131"/>
      <c r="H289" s="131"/>
      <c r="I289" s="3"/>
      <c r="J289" s="36" t="s">
        <v>71</v>
      </c>
      <c r="K289" s="67">
        <f>IF(B281="","-",(K288+K287)/B281)</f>
        <v>0</v>
      </c>
      <c r="L289" s="67">
        <f>IF(B281="","-",(L288+L287)/B281)</f>
        <v>0</v>
      </c>
      <c r="M289" s="67">
        <f>IF(B281="","-",(M288+M287+O287+N287+P287)/B281)</f>
        <v>0</v>
      </c>
      <c r="N289" s="132" t="str">
        <f>IF(AND(K289="-",L289="-",M289="-"),"",IF(K289&gt;Bovinos!$AA$5," -&gt; índice(s) fora da faixa média",IF(K289&lt;Bovinos!$AA$4," -&gt; índice(s) fora da faixa média",IF(L289&gt;Bovinos!$AB$5," -&gt; índice(s) fora da faixa média",IF(L289&lt;Bovinos!$AB$4," -&gt; índice(s) fora da faixa média",IF(M289&gt;Bovinos!$AC$5," -&gt; índice(s) fora da faixa média",IF(M289&lt;Bovinos!$AC$4," -&gt; índice(s) fora da faixa média","")))))))</f>
        <v> -&gt; índice(s) fora da faixa média</v>
      </c>
      <c r="O289" s="132"/>
      <c r="P289" s="132"/>
      <c r="R289" s="7" t="str">
        <f t="shared" si="21"/>
        <v>20/21</v>
      </c>
      <c r="S289" s="68" t="str">
        <f t="shared" si="23"/>
        <v>1880</v>
      </c>
      <c r="T289" s="75">
        <v>7008</v>
      </c>
      <c r="U289" s="75"/>
      <c r="V289" s="68"/>
      <c r="W289" s="68"/>
      <c r="X289" s="22">
        <f>P287</f>
        <v>0</v>
      </c>
      <c r="Y289" s="77" t="s">
        <v>72</v>
      </c>
    </row>
    <row r="290" spans="1:25" ht="7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R290" s="7" t="str">
        <f t="shared" si="21"/>
        <v>20/21</v>
      </c>
      <c r="S290" s="68" t="str">
        <f t="shared" si="23"/>
        <v>1880</v>
      </c>
      <c r="T290" s="69" t="s">
        <v>73</v>
      </c>
      <c r="U290" s="69"/>
      <c r="V290" s="68"/>
      <c r="W290" s="18"/>
      <c r="X290" s="22">
        <f>+M287</f>
        <v>0</v>
      </c>
      <c r="Y290" s="70" t="s">
        <v>74</v>
      </c>
    </row>
    <row r="291" spans="1:25" ht="7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R291" s="7" t="str">
        <f t="shared" si="21"/>
        <v>20/21</v>
      </c>
      <c r="S291" s="68" t="str">
        <f t="shared" si="23"/>
        <v>1880</v>
      </c>
      <c r="T291" s="69" t="s">
        <v>75</v>
      </c>
      <c r="U291" s="69">
        <f>+H281</f>
        <v>0</v>
      </c>
      <c r="V291" s="68"/>
      <c r="W291" s="18"/>
      <c r="X291" s="22"/>
      <c r="Y291" s="70" t="s">
        <v>76</v>
      </c>
    </row>
    <row r="292" spans="1:25" ht="16.5" customHeight="1">
      <c r="A292" s="20"/>
      <c r="B292" s="20" t="s">
        <v>115</v>
      </c>
      <c r="C292" s="20" t="s">
        <v>116</v>
      </c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R292" s="7" t="str">
        <f t="shared" si="21"/>
        <v>20/21</v>
      </c>
      <c r="S292" s="21" t="str">
        <f>+B292</f>
        <v>2065</v>
      </c>
      <c r="T292" s="22">
        <v>7014</v>
      </c>
      <c r="U292" s="22"/>
      <c r="V292" s="24">
        <f>J296</f>
        <v>0</v>
      </c>
      <c r="W292" s="24"/>
      <c r="X292" s="24"/>
      <c r="Y292" s="25" t="s">
        <v>21</v>
      </c>
    </row>
    <row r="293" spans="1:25" ht="6" customHeight="1">
      <c r="A293" s="26"/>
      <c r="B293" s="27"/>
      <c r="C293" s="28"/>
      <c r="D293" s="28"/>
      <c r="E293" s="28"/>
      <c r="F293" s="28"/>
      <c r="G293" s="3"/>
      <c r="H293" s="3"/>
      <c r="I293" s="29"/>
      <c r="J293" s="3"/>
      <c r="K293" s="3"/>
      <c r="L293" s="30"/>
      <c r="M293" s="3"/>
      <c r="N293" s="3"/>
      <c r="O293" s="3"/>
      <c r="P293" s="3"/>
      <c r="R293" s="7" t="str">
        <f t="shared" si="21"/>
        <v>20/21</v>
      </c>
      <c r="S293" s="21" t="str">
        <f aca="true" t="shared" si="24" ref="S293:S306">+S292</f>
        <v>2065</v>
      </c>
      <c r="T293" s="24"/>
      <c r="U293" s="24"/>
      <c r="V293" s="31">
        <f>M296</f>
        <v>0</v>
      </c>
      <c r="W293" s="24"/>
      <c r="X293" s="24"/>
      <c r="Y293" s="24" t="s">
        <v>22</v>
      </c>
    </row>
    <row r="294" spans="1:25" ht="11.25" customHeight="1">
      <c r="A294" s="35"/>
      <c r="B294" s="133" t="s">
        <v>26</v>
      </c>
      <c r="C294" s="140" t="s">
        <v>27</v>
      </c>
      <c r="D294" s="140"/>
      <c r="E294" s="140" t="s">
        <v>28</v>
      </c>
      <c r="F294" s="140"/>
      <c r="G294" s="35"/>
      <c r="H294" s="140" t="s">
        <v>29</v>
      </c>
      <c r="I294" s="3"/>
      <c r="J294" s="141" t="s">
        <v>30</v>
      </c>
      <c r="K294" s="142"/>
      <c r="L294" s="143"/>
      <c r="M294" s="37"/>
      <c r="N294" s="38"/>
      <c r="P294" s="144" t="s">
        <v>31</v>
      </c>
      <c r="R294" s="7" t="str">
        <f t="shared" si="21"/>
        <v>20/21</v>
      </c>
      <c r="S294" s="21" t="str">
        <f t="shared" si="24"/>
        <v>2065</v>
      </c>
      <c r="T294" s="22" t="s">
        <v>32</v>
      </c>
      <c r="U294" s="22"/>
      <c r="V294" s="22">
        <f>+B296</f>
        <v>3200</v>
      </c>
      <c r="W294" s="39">
        <f>+H302</f>
        <v>0</v>
      </c>
      <c r="X294" s="22">
        <f>B302+C302</f>
        <v>0</v>
      </c>
      <c r="Y294" s="25" t="s">
        <v>33</v>
      </c>
    </row>
    <row r="295" spans="1:25" ht="12" customHeight="1">
      <c r="A295" s="35"/>
      <c r="B295" s="133"/>
      <c r="C295" s="40" t="s">
        <v>35</v>
      </c>
      <c r="D295" s="40" t="s">
        <v>36</v>
      </c>
      <c r="E295" s="40" t="s">
        <v>35</v>
      </c>
      <c r="F295" s="40" t="s">
        <v>36</v>
      </c>
      <c r="G295" s="35"/>
      <c r="H295" s="140"/>
      <c r="I295" s="3"/>
      <c r="J295" s="141"/>
      <c r="K295" s="142"/>
      <c r="L295" s="143"/>
      <c r="M295" s="37"/>
      <c r="N295" s="38"/>
      <c r="O295" s="3"/>
      <c r="P295" s="144"/>
      <c r="R295" s="7" t="str">
        <f t="shared" si="21"/>
        <v>20/21</v>
      </c>
      <c r="S295" s="21" t="str">
        <f t="shared" si="24"/>
        <v>2065</v>
      </c>
      <c r="T295" s="22" t="s">
        <v>37</v>
      </c>
      <c r="U295" s="22"/>
      <c r="V295" s="41"/>
      <c r="W295" s="39">
        <f>H303</f>
        <v>0</v>
      </c>
      <c r="X295" s="22">
        <f>B303+C303</f>
        <v>0</v>
      </c>
      <c r="Y295" s="25" t="s">
        <v>38</v>
      </c>
    </row>
    <row r="296" spans="1:25" ht="16.5" customHeight="1">
      <c r="A296" s="133" t="s">
        <v>39</v>
      </c>
      <c r="B296" s="137">
        <v>3200</v>
      </c>
      <c r="C296" s="43"/>
      <c r="D296" s="43"/>
      <c r="E296" s="43"/>
      <c r="F296" s="43"/>
      <c r="G296" s="44">
        <f>IF(SUM(C297:F297)=0,"",IF(SUM(C296:F296)&lt;1,"&lt;100%",IF(SUM(C296:F296)&gt;1,"&gt;100%","OK")))</f>
      </c>
      <c r="H296" s="45"/>
      <c r="I296" s="3"/>
      <c r="J296" s="46">
        <f>'Leite_-_Produção'!S29</f>
        <v>0</v>
      </c>
      <c r="K296" s="74"/>
      <c r="L296" s="138"/>
      <c r="M296" s="37"/>
      <c r="N296" s="35"/>
      <c r="P296" s="50" t="e">
        <f>SUM(F297+D297)/H296</f>
        <v>#DIV/0!</v>
      </c>
      <c r="R296" s="7" t="str">
        <f t="shared" si="21"/>
        <v>20/21</v>
      </c>
      <c r="S296" s="21" t="str">
        <f t="shared" si="24"/>
        <v>2065</v>
      </c>
      <c r="T296" s="51">
        <v>7590</v>
      </c>
      <c r="U296" s="51"/>
      <c r="V296" s="41"/>
      <c r="W296" s="52">
        <f>+G302</f>
        <v>0</v>
      </c>
      <c r="X296" s="22">
        <f>D302</f>
        <v>0</v>
      </c>
      <c r="Y296" s="53" t="s">
        <v>40</v>
      </c>
    </row>
    <row r="297" spans="1:25" ht="16.5" customHeight="1">
      <c r="A297" s="133"/>
      <c r="B297" s="133"/>
      <c r="C297" s="80">
        <f>+C296*B296</f>
        <v>0</v>
      </c>
      <c r="D297" s="54">
        <f>+D296*B296</f>
        <v>0</v>
      </c>
      <c r="E297" s="54">
        <f>+E296*B296</f>
        <v>0</v>
      </c>
      <c r="F297" s="54">
        <f>+F296*B296</f>
        <v>0</v>
      </c>
      <c r="G297" s="35"/>
      <c r="H297" s="35"/>
      <c r="I297" s="3"/>
      <c r="J297" s="35"/>
      <c r="K297" s="35"/>
      <c r="L297" s="138"/>
      <c r="M297" s="35"/>
      <c r="N297" s="35"/>
      <c r="O297" s="35"/>
      <c r="P297" s="35"/>
      <c r="R297" s="7" t="str">
        <f t="shared" si="21"/>
        <v>20/21</v>
      </c>
      <c r="S297" s="21" t="str">
        <f t="shared" si="24"/>
        <v>2065</v>
      </c>
      <c r="T297" s="22" t="s">
        <v>41</v>
      </c>
      <c r="U297" s="22"/>
      <c r="V297" s="41"/>
      <c r="W297" s="41"/>
      <c r="X297" s="22">
        <f>K302</f>
        <v>0</v>
      </c>
      <c r="Y297" s="25" t="s">
        <v>42</v>
      </c>
    </row>
    <row r="298" spans="1:25" ht="4.5" customHeight="1">
      <c r="A298" s="55"/>
      <c r="B298" s="56"/>
      <c r="C298" s="57"/>
      <c r="D298" s="57"/>
      <c r="E298" s="57"/>
      <c r="F298" s="57"/>
      <c r="G298" s="57"/>
      <c r="H298" s="35"/>
      <c r="I298" s="29"/>
      <c r="J298" s="35"/>
      <c r="K298" s="35"/>
      <c r="L298" s="58"/>
      <c r="M298" s="35"/>
      <c r="N298" s="35"/>
      <c r="O298" s="35"/>
      <c r="P298" s="35"/>
      <c r="R298" s="7" t="str">
        <f t="shared" si="21"/>
        <v>20/21</v>
      </c>
      <c r="S298" s="21" t="str">
        <f t="shared" si="24"/>
        <v>2065</v>
      </c>
      <c r="T298" s="22" t="s">
        <v>43</v>
      </c>
      <c r="U298" s="22"/>
      <c r="V298" s="41"/>
      <c r="W298" s="41"/>
      <c r="X298" s="22">
        <f>K303</f>
        <v>0</v>
      </c>
      <c r="Y298" s="25" t="s">
        <v>44</v>
      </c>
    </row>
    <row r="299" spans="1:25" ht="16.5" customHeight="1">
      <c r="A299" s="135" t="s">
        <v>49</v>
      </c>
      <c r="B299" s="139" t="s">
        <v>46</v>
      </c>
      <c r="C299" s="139"/>
      <c r="D299" s="139"/>
      <c r="E299" s="139" t="s">
        <v>47</v>
      </c>
      <c r="F299" s="139"/>
      <c r="G299" s="139"/>
      <c r="H299" s="140" t="s">
        <v>48</v>
      </c>
      <c r="I299" s="3"/>
      <c r="J299" s="135" t="s">
        <v>49</v>
      </c>
      <c r="K299" s="139" t="s">
        <v>50</v>
      </c>
      <c r="L299" s="139"/>
      <c r="M299" s="139"/>
      <c r="N299" s="133" t="s">
        <v>51</v>
      </c>
      <c r="O299" s="133"/>
      <c r="P299" s="133"/>
      <c r="R299" s="7" t="str">
        <f t="shared" si="21"/>
        <v>20/21</v>
      </c>
      <c r="S299" s="21" t="str">
        <f t="shared" si="24"/>
        <v>2065</v>
      </c>
      <c r="T299" s="22" t="s">
        <v>52</v>
      </c>
      <c r="U299" s="22"/>
      <c r="V299" s="41"/>
      <c r="W299" s="41"/>
      <c r="X299" s="22">
        <f>L302</f>
        <v>0</v>
      </c>
      <c r="Y299" s="25" t="s">
        <v>53</v>
      </c>
    </row>
    <row r="300" spans="1:25" ht="16.5" customHeight="1">
      <c r="A300" s="135"/>
      <c r="B300" s="134" t="s">
        <v>54</v>
      </c>
      <c r="C300" s="134" t="s">
        <v>55</v>
      </c>
      <c r="D300" s="134" t="s">
        <v>56</v>
      </c>
      <c r="E300" s="134" t="s">
        <v>54</v>
      </c>
      <c r="F300" s="134" t="s">
        <v>55</v>
      </c>
      <c r="G300" s="134" t="s">
        <v>56</v>
      </c>
      <c r="H300" s="140"/>
      <c r="I300" s="3"/>
      <c r="J300" s="135"/>
      <c r="K300" s="136" t="s">
        <v>57</v>
      </c>
      <c r="L300" s="136" t="s">
        <v>58</v>
      </c>
      <c r="M300" s="136" t="s">
        <v>59</v>
      </c>
      <c r="N300" s="133"/>
      <c r="O300" s="133"/>
      <c r="P300" s="133"/>
      <c r="R300" s="7" t="str">
        <f t="shared" si="21"/>
        <v>20/21</v>
      </c>
      <c r="S300" s="21" t="str">
        <f t="shared" si="24"/>
        <v>2065</v>
      </c>
      <c r="T300" s="22" t="s">
        <v>60</v>
      </c>
      <c r="U300" s="22"/>
      <c r="V300" s="24"/>
      <c r="W300" s="24"/>
      <c r="X300" s="22">
        <f>+L303</f>
        <v>0</v>
      </c>
      <c r="Y300" s="25" t="s">
        <v>61</v>
      </c>
    </row>
    <row r="301" spans="1:25" ht="18" customHeight="1">
      <c r="A301" s="135"/>
      <c r="B301" s="135"/>
      <c r="C301" s="135"/>
      <c r="D301" s="135"/>
      <c r="E301" s="135"/>
      <c r="F301" s="135"/>
      <c r="G301" s="135"/>
      <c r="H301" s="135"/>
      <c r="I301" s="3"/>
      <c r="J301" s="135"/>
      <c r="K301" s="135"/>
      <c r="L301" s="135"/>
      <c r="M301" s="135"/>
      <c r="N301" s="59" t="s">
        <v>62</v>
      </c>
      <c r="O301" s="59" t="s">
        <v>63</v>
      </c>
      <c r="P301" s="59" t="s">
        <v>64</v>
      </c>
      <c r="R301" s="7" t="str">
        <f t="shared" si="21"/>
        <v>20/21</v>
      </c>
      <c r="S301" s="21" t="str">
        <f t="shared" si="24"/>
        <v>2065</v>
      </c>
      <c r="T301" s="22" t="s">
        <v>65</v>
      </c>
      <c r="U301" s="22"/>
      <c r="V301" s="24"/>
      <c r="W301" s="24"/>
      <c r="X301" s="22">
        <f>+M303</f>
        <v>0</v>
      </c>
      <c r="Y301" s="25" t="s">
        <v>66</v>
      </c>
    </row>
    <row r="302" spans="1:25" ht="16.5" customHeight="1">
      <c r="A302" s="59" t="s">
        <v>67</v>
      </c>
      <c r="B302" s="61"/>
      <c r="C302" s="61"/>
      <c r="D302" s="61"/>
      <c r="E302" s="61"/>
      <c r="F302" s="61"/>
      <c r="G302" s="61"/>
      <c r="H302" s="62"/>
      <c r="I302" s="3"/>
      <c r="J302" s="59" t="s">
        <v>67</v>
      </c>
      <c r="K302" s="61"/>
      <c r="L302" s="61"/>
      <c r="M302" s="61"/>
      <c r="N302" s="61"/>
      <c r="O302" s="61"/>
      <c r="P302" s="61"/>
      <c r="R302" s="7" t="str">
        <f t="shared" si="21"/>
        <v>20/21</v>
      </c>
      <c r="S302" s="21" t="str">
        <f t="shared" si="24"/>
        <v>2065</v>
      </c>
      <c r="T302" s="51">
        <v>7006</v>
      </c>
      <c r="U302" s="51"/>
      <c r="V302" s="24"/>
      <c r="W302" s="24"/>
      <c r="X302" s="22">
        <f>N302</f>
        <v>0</v>
      </c>
      <c r="Y302" s="53" t="s">
        <v>68</v>
      </c>
    </row>
    <row r="303" spans="1:25" ht="16.5" customHeight="1">
      <c r="A303" s="59" t="s">
        <v>69</v>
      </c>
      <c r="B303" s="61"/>
      <c r="C303" s="61"/>
      <c r="D303" s="35"/>
      <c r="E303" s="61"/>
      <c r="F303" s="61"/>
      <c r="G303" s="63"/>
      <c r="H303" s="62"/>
      <c r="I303" s="3"/>
      <c r="J303" s="59" t="s">
        <v>69</v>
      </c>
      <c r="K303" s="61"/>
      <c r="L303" s="61"/>
      <c r="M303" s="79"/>
      <c r="N303" s="65"/>
      <c r="O303" s="65"/>
      <c r="P303" s="65"/>
      <c r="R303" s="7" t="str">
        <f t="shared" si="21"/>
        <v>20/21</v>
      </c>
      <c r="S303" s="21" t="str">
        <f t="shared" si="24"/>
        <v>2065</v>
      </c>
      <c r="T303" s="51">
        <v>7007</v>
      </c>
      <c r="U303" s="51"/>
      <c r="V303" s="24"/>
      <c r="W303" s="24"/>
      <c r="X303" s="22">
        <f>O302</f>
        <v>0</v>
      </c>
      <c r="Y303" s="53" t="s">
        <v>70</v>
      </c>
    </row>
    <row r="304" spans="1:25" ht="18" customHeight="1">
      <c r="A304" s="36" t="s">
        <v>71</v>
      </c>
      <c r="B304" s="66">
        <f>IF(B296="","",(B303+B302)/B296)</f>
        <v>0</v>
      </c>
      <c r="C304" s="66">
        <f>IF(B296="","",(C303+C302)/B296)</f>
        <v>0</v>
      </c>
      <c r="D304" s="66">
        <f>IF(B296="","",(D303+D302)/B296)</f>
        <v>0</v>
      </c>
      <c r="E304" s="131" t="str">
        <f>IF(B296="","",IF(B304+C304+D304&gt;Bovinos!$AD$5," -&gt; índices (somados) acima da média",IF(B304+C304+D304&lt;Bovinos!$AD$4," -&gt; índices (somados) abaixo da média","")))</f>
        <v> -&gt; índices (somados) abaixo da média</v>
      </c>
      <c r="F304" s="131"/>
      <c r="G304" s="131"/>
      <c r="H304" s="131"/>
      <c r="I304" s="3"/>
      <c r="J304" s="36" t="s">
        <v>71</v>
      </c>
      <c r="K304" s="67">
        <f>IF(B296="","-",(K303+K302)/B296)</f>
        <v>0</v>
      </c>
      <c r="L304" s="67">
        <f>IF(B296="","-",(L303+L302)/B296)</f>
        <v>0</v>
      </c>
      <c r="M304" s="67">
        <f>IF(B296="","-",(M303+M302+O302+N302+P302)/B296)</f>
        <v>0</v>
      </c>
      <c r="N304" s="132" t="str">
        <f>IF(AND(K304="-",L304="-",M304="-"),"",IF(K304&gt;Bovinos!$AA$5," -&gt; índice(s) fora da faixa média",IF(K304&lt;Bovinos!$AA$4," -&gt; índice(s) fora da faixa média",IF(L304&gt;Bovinos!$AB$5," -&gt; índice(s) fora da faixa média",IF(L304&lt;Bovinos!$AB$4," -&gt; índice(s) fora da faixa média",IF(M304&gt;Bovinos!$AC$5," -&gt; índice(s) fora da faixa média",IF(M304&lt;Bovinos!$AC$4," -&gt; índice(s) fora da faixa média","")))))))</f>
        <v> -&gt; índice(s) fora da faixa média</v>
      </c>
      <c r="O304" s="132"/>
      <c r="P304" s="132"/>
      <c r="R304" s="7" t="str">
        <f t="shared" si="21"/>
        <v>20/21</v>
      </c>
      <c r="S304" s="21" t="str">
        <f t="shared" si="24"/>
        <v>2065</v>
      </c>
      <c r="T304" s="51">
        <v>7008</v>
      </c>
      <c r="U304" s="51"/>
      <c r="V304" s="24"/>
      <c r="W304" s="24"/>
      <c r="X304" s="22">
        <f>P302</f>
        <v>0</v>
      </c>
      <c r="Y304" s="53" t="s">
        <v>72</v>
      </c>
    </row>
    <row r="305" spans="1:25" ht="7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R305" s="7" t="str">
        <f t="shared" si="21"/>
        <v>20/21</v>
      </c>
      <c r="S305" s="21" t="str">
        <f t="shared" si="24"/>
        <v>2065</v>
      </c>
      <c r="T305" s="22" t="s">
        <v>73</v>
      </c>
      <c r="U305" s="22"/>
      <c r="V305" s="24"/>
      <c r="W305" s="24"/>
      <c r="X305" s="22">
        <f>+M302</f>
        <v>0</v>
      </c>
      <c r="Y305" s="25" t="s">
        <v>74</v>
      </c>
    </row>
    <row r="306" spans="1:25" ht="7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R306" s="7" t="str">
        <f t="shared" si="21"/>
        <v>20/21</v>
      </c>
      <c r="S306" s="21" t="str">
        <f t="shared" si="24"/>
        <v>2065</v>
      </c>
      <c r="T306" s="22" t="s">
        <v>75</v>
      </c>
      <c r="U306" s="22">
        <f>+H296</f>
        <v>0</v>
      </c>
      <c r="V306" s="24"/>
      <c r="W306" s="24"/>
      <c r="X306" s="22"/>
      <c r="Y306" s="25" t="s">
        <v>76</v>
      </c>
    </row>
    <row r="307" spans="1:25" ht="16.5" customHeight="1">
      <c r="A307" s="20"/>
      <c r="B307" s="20" t="s">
        <v>117</v>
      </c>
      <c r="C307" s="20" t="s">
        <v>118</v>
      </c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R307" s="7" t="str">
        <f t="shared" si="21"/>
        <v>20/21</v>
      </c>
      <c r="S307" s="68" t="str">
        <f>+B307</f>
        <v>2110</v>
      </c>
      <c r="T307" s="69">
        <v>7014</v>
      </c>
      <c r="U307" s="69"/>
      <c r="V307" s="68">
        <f>J311</f>
        <v>0</v>
      </c>
      <c r="W307" s="68"/>
      <c r="X307" s="24"/>
      <c r="Y307" s="70" t="s">
        <v>21</v>
      </c>
    </row>
    <row r="308" spans="1:25" ht="6" customHeight="1">
      <c r="A308" s="26"/>
      <c r="B308" s="27"/>
      <c r="C308" s="28"/>
      <c r="D308" s="28"/>
      <c r="E308" s="28"/>
      <c r="F308" s="28"/>
      <c r="G308" s="3"/>
      <c r="H308" s="3"/>
      <c r="I308" s="29"/>
      <c r="J308" s="3"/>
      <c r="K308" s="3"/>
      <c r="L308" s="30"/>
      <c r="M308" s="3"/>
      <c r="N308" s="3"/>
      <c r="O308" s="3"/>
      <c r="P308" s="3"/>
      <c r="R308" s="7" t="str">
        <f t="shared" si="21"/>
        <v>20/21</v>
      </c>
      <c r="S308" s="68" t="str">
        <f aca="true" t="shared" si="25" ref="S308:S321">+S307</f>
        <v>2110</v>
      </c>
      <c r="T308" s="68"/>
      <c r="U308" s="68"/>
      <c r="V308" s="71">
        <f>M311</f>
        <v>0</v>
      </c>
      <c r="W308" s="68"/>
      <c r="X308" s="24"/>
      <c r="Y308" s="1" t="s">
        <v>22</v>
      </c>
    </row>
    <row r="309" spans="1:25" ht="11.25" customHeight="1">
      <c r="A309" s="35"/>
      <c r="B309" s="133" t="s">
        <v>26</v>
      </c>
      <c r="C309" s="140" t="s">
        <v>27</v>
      </c>
      <c r="D309" s="140"/>
      <c r="E309" s="140" t="s">
        <v>28</v>
      </c>
      <c r="F309" s="140"/>
      <c r="G309" s="35"/>
      <c r="H309" s="140" t="s">
        <v>29</v>
      </c>
      <c r="I309" s="3"/>
      <c r="J309" s="141" t="s">
        <v>30</v>
      </c>
      <c r="K309" s="142"/>
      <c r="L309" s="143"/>
      <c r="M309" s="37"/>
      <c r="N309" s="38"/>
      <c r="P309" s="144" t="s">
        <v>31</v>
      </c>
      <c r="R309" s="7" t="str">
        <f t="shared" si="21"/>
        <v>20/21</v>
      </c>
      <c r="S309" s="68" t="str">
        <f t="shared" si="25"/>
        <v>2110</v>
      </c>
      <c r="T309" s="69" t="s">
        <v>32</v>
      </c>
      <c r="U309" s="69"/>
      <c r="V309" s="69">
        <f>+B311</f>
        <v>4900</v>
      </c>
      <c r="W309" s="72">
        <f>+H317</f>
        <v>0</v>
      </c>
      <c r="X309" s="22">
        <f>B317+C317</f>
        <v>0</v>
      </c>
      <c r="Y309" s="70" t="s">
        <v>33</v>
      </c>
    </row>
    <row r="310" spans="1:25" ht="12" customHeight="1">
      <c r="A310" s="35"/>
      <c r="B310" s="133"/>
      <c r="C310" s="40" t="s">
        <v>35</v>
      </c>
      <c r="D310" s="40" t="s">
        <v>36</v>
      </c>
      <c r="E310" s="40" t="s">
        <v>35</v>
      </c>
      <c r="F310" s="40" t="s">
        <v>36</v>
      </c>
      <c r="G310" s="35"/>
      <c r="H310" s="140"/>
      <c r="I310" s="3"/>
      <c r="J310" s="141"/>
      <c r="K310" s="142"/>
      <c r="L310" s="143"/>
      <c r="M310" s="37"/>
      <c r="N310" s="38"/>
      <c r="O310" s="3"/>
      <c r="P310" s="144"/>
      <c r="R310" s="7" t="str">
        <f t="shared" si="21"/>
        <v>20/21</v>
      </c>
      <c r="S310" s="68" t="str">
        <f t="shared" si="25"/>
        <v>2110</v>
      </c>
      <c r="T310" s="69" t="s">
        <v>37</v>
      </c>
      <c r="U310" s="69"/>
      <c r="V310" s="73"/>
      <c r="W310" s="72">
        <f>H318</f>
        <v>0</v>
      </c>
      <c r="X310" s="22">
        <f>B318+C318</f>
        <v>0</v>
      </c>
      <c r="Y310" s="70" t="s">
        <v>38</v>
      </c>
    </row>
    <row r="311" spans="1:25" ht="16.5" customHeight="1">
      <c r="A311" s="133" t="s">
        <v>39</v>
      </c>
      <c r="B311" s="137">
        <v>4900</v>
      </c>
      <c r="C311" s="43"/>
      <c r="D311" s="43"/>
      <c r="E311" s="43"/>
      <c r="F311" s="43"/>
      <c r="G311" s="44">
        <f>IF(SUM(C312:F312)=0,"",IF(SUM(C311:F311)&lt;1,"&lt;100%",IF(SUM(C311:F311)&gt;1,"&gt;100%","OK")))</f>
      </c>
      <c r="H311" s="45"/>
      <c r="I311" s="3"/>
      <c r="J311" s="46">
        <f>'Leite_-_Produção'!S30</f>
        <v>0</v>
      </c>
      <c r="K311" s="74"/>
      <c r="L311" s="138"/>
      <c r="M311" s="37"/>
      <c r="N311" s="35"/>
      <c r="P311" s="50" t="e">
        <f>SUM(F312+D312)/H311</f>
        <v>#DIV/0!</v>
      </c>
      <c r="R311" s="7" t="str">
        <f t="shared" si="21"/>
        <v>20/21</v>
      </c>
      <c r="S311" s="68" t="str">
        <f t="shared" si="25"/>
        <v>2110</v>
      </c>
      <c r="T311" s="75">
        <v>7590</v>
      </c>
      <c r="U311" s="75"/>
      <c r="V311" s="73"/>
      <c r="W311" s="76">
        <f>+G317</f>
        <v>0</v>
      </c>
      <c r="X311" s="22">
        <f>D317</f>
        <v>0</v>
      </c>
      <c r="Y311" s="77" t="s">
        <v>40</v>
      </c>
    </row>
    <row r="312" spans="1:25" ht="16.5" customHeight="1">
      <c r="A312" s="133"/>
      <c r="B312" s="133"/>
      <c r="C312" s="54">
        <f>+C311*B311</f>
        <v>0</v>
      </c>
      <c r="D312" s="54">
        <f>+D311*B311</f>
        <v>0</v>
      </c>
      <c r="E312" s="54">
        <f>+E311*B311</f>
        <v>0</v>
      </c>
      <c r="F312" s="54">
        <f>+F311*B311</f>
        <v>0</v>
      </c>
      <c r="G312" s="35"/>
      <c r="H312" s="35"/>
      <c r="I312" s="3"/>
      <c r="J312" s="35"/>
      <c r="K312" s="35"/>
      <c r="L312" s="138"/>
      <c r="M312" s="35"/>
      <c r="N312" s="35"/>
      <c r="O312" s="35" t="s">
        <v>100</v>
      </c>
      <c r="P312" s="35"/>
      <c r="R312" s="7" t="str">
        <f t="shared" si="21"/>
        <v>20/21</v>
      </c>
      <c r="S312" s="68" t="str">
        <f t="shared" si="25"/>
        <v>2110</v>
      </c>
      <c r="T312" s="69" t="s">
        <v>41</v>
      </c>
      <c r="U312" s="69"/>
      <c r="V312" s="73"/>
      <c r="W312" s="73"/>
      <c r="X312" s="22">
        <f>K317</f>
        <v>0</v>
      </c>
      <c r="Y312" s="70" t="s">
        <v>42</v>
      </c>
    </row>
    <row r="313" spans="1:25" ht="4.5" customHeight="1">
      <c r="A313" s="55"/>
      <c r="B313" s="56"/>
      <c r="C313" s="57"/>
      <c r="D313" s="57"/>
      <c r="E313" s="57"/>
      <c r="F313" s="57"/>
      <c r="G313" s="57"/>
      <c r="H313" s="35"/>
      <c r="I313" s="29"/>
      <c r="J313" s="35"/>
      <c r="K313" s="35"/>
      <c r="L313" s="58"/>
      <c r="M313" s="35"/>
      <c r="N313" s="35"/>
      <c r="O313" s="35"/>
      <c r="P313" s="35"/>
      <c r="R313" s="7" t="str">
        <f t="shared" si="21"/>
        <v>20/21</v>
      </c>
      <c r="S313" s="68" t="str">
        <f t="shared" si="25"/>
        <v>2110</v>
      </c>
      <c r="T313" s="69" t="s">
        <v>43</v>
      </c>
      <c r="U313" s="69"/>
      <c r="V313" s="73"/>
      <c r="W313" s="73"/>
      <c r="X313" s="22">
        <f>K318</f>
        <v>0</v>
      </c>
      <c r="Y313" s="70" t="s">
        <v>44</v>
      </c>
    </row>
    <row r="314" spans="1:25" ht="16.5" customHeight="1">
      <c r="A314" s="135" t="s">
        <v>49</v>
      </c>
      <c r="B314" s="139" t="s">
        <v>46</v>
      </c>
      <c r="C314" s="139"/>
      <c r="D314" s="139"/>
      <c r="E314" s="139" t="s">
        <v>47</v>
      </c>
      <c r="F314" s="139"/>
      <c r="G314" s="139"/>
      <c r="H314" s="140" t="s">
        <v>48</v>
      </c>
      <c r="I314" s="3"/>
      <c r="J314" s="135" t="s">
        <v>49</v>
      </c>
      <c r="K314" s="139" t="s">
        <v>50</v>
      </c>
      <c r="L314" s="139"/>
      <c r="M314" s="139"/>
      <c r="N314" s="133" t="s">
        <v>51</v>
      </c>
      <c r="O314" s="133"/>
      <c r="P314" s="133"/>
      <c r="R314" s="7" t="str">
        <f t="shared" si="21"/>
        <v>20/21</v>
      </c>
      <c r="S314" s="68" t="str">
        <f t="shared" si="25"/>
        <v>2110</v>
      </c>
      <c r="T314" s="69" t="s">
        <v>52</v>
      </c>
      <c r="U314" s="69"/>
      <c r="V314" s="73"/>
      <c r="W314" s="73"/>
      <c r="X314" s="22">
        <f>L317</f>
        <v>0</v>
      </c>
      <c r="Y314" s="70" t="s">
        <v>53</v>
      </c>
    </row>
    <row r="315" spans="1:25" ht="16.5" customHeight="1">
      <c r="A315" s="135"/>
      <c r="B315" s="134" t="s">
        <v>54</v>
      </c>
      <c r="C315" s="134" t="s">
        <v>55</v>
      </c>
      <c r="D315" s="134" t="s">
        <v>56</v>
      </c>
      <c r="E315" s="134" t="s">
        <v>54</v>
      </c>
      <c r="F315" s="134" t="s">
        <v>55</v>
      </c>
      <c r="G315" s="134" t="s">
        <v>56</v>
      </c>
      <c r="H315" s="140"/>
      <c r="I315" s="3"/>
      <c r="J315" s="135"/>
      <c r="K315" s="136" t="s">
        <v>57</v>
      </c>
      <c r="L315" s="136" t="s">
        <v>58</v>
      </c>
      <c r="M315" s="136" t="s">
        <v>59</v>
      </c>
      <c r="N315" s="133"/>
      <c r="O315" s="133"/>
      <c r="P315" s="133"/>
      <c r="R315" s="7" t="str">
        <f t="shared" si="21"/>
        <v>20/21</v>
      </c>
      <c r="S315" s="68" t="str">
        <f t="shared" si="25"/>
        <v>2110</v>
      </c>
      <c r="T315" s="69" t="s">
        <v>60</v>
      </c>
      <c r="U315" s="69"/>
      <c r="V315" s="68"/>
      <c r="W315" s="68"/>
      <c r="X315" s="22">
        <f>+L318</f>
        <v>0</v>
      </c>
      <c r="Y315" s="70" t="s">
        <v>61</v>
      </c>
    </row>
    <row r="316" spans="1:25" ht="18" customHeight="1">
      <c r="A316" s="135"/>
      <c r="B316" s="135"/>
      <c r="C316" s="135"/>
      <c r="D316" s="135"/>
      <c r="E316" s="135"/>
      <c r="F316" s="135"/>
      <c r="G316" s="135"/>
      <c r="H316" s="135"/>
      <c r="I316" s="3"/>
      <c r="J316" s="135"/>
      <c r="K316" s="135"/>
      <c r="L316" s="135"/>
      <c r="M316" s="135"/>
      <c r="N316" s="59" t="s">
        <v>62</v>
      </c>
      <c r="O316" s="59" t="s">
        <v>63</v>
      </c>
      <c r="P316" s="59" t="s">
        <v>64</v>
      </c>
      <c r="R316" s="7" t="str">
        <f t="shared" si="21"/>
        <v>20/21</v>
      </c>
      <c r="S316" s="68" t="str">
        <f t="shared" si="25"/>
        <v>2110</v>
      </c>
      <c r="T316" s="69" t="s">
        <v>65</v>
      </c>
      <c r="U316" s="69"/>
      <c r="V316" s="68"/>
      <c r="W316" s="68"/>
      <c r="X316" s="22">
        <f>+M318</f>
        <v>0</v>
      </c>
      <c r="Y316" s="70" t="s">
        <v>66</v>
      </c>
    </row>
    <row r="317" spans="1:25" ht="16.5" customHeight="1">
      <c r="A317" s="59" t="s">
        <v>67</v>
      </c>
      <c r="B317" s="61"/>
      <c r="C317" s="61"/>
      <c r="D317" s="61"/>
      <c r="E317" s="61"/>
      <c r="F317" s="61"/>
      <c r="G317" s="61"/>
      <c r="H317" s="62"/>
      <c r="I317" s="3"/>
      <c r="J317" s="59" t="s">
        <v>67</v>
      </c>
      <c r="K317" s="61"/>
      <c r="L317" s="61"/>
      <c r="M317" s="61"/>
      <c r="N317" s="61"/>
      <c r="O317" s="61"/>
      <c r="P317" s="61"/>
      <c r="R317" s="7" t="str">
        <f t="shared" si="21"/>
        <v>20/21</v>
      </c>
      <c r="S317" s="68" t="str">
        <f t="shared" si="25"/>
        <v>2110</v>
      </c>
      <c r="T317" s="75">
        <v>7006</v>
      </c>
      <c r="U317" s="75"/>
      <c r="V317" s="68"/>
      <c r="W317" s="68"/>
      <c r="X317" s="22">
        <f>N317</f>
        <v>0</v>
      </c>
      <c r="Y317" s="77" t="s">
        <v>68</v>
      </c>
    </row>
    <row r="318" spans="1:25" ht="16.5" customHeight="1">
      <c r="A318" s="59" t="s">
        <v>69</v>
      </c>
      <c r="B318" s="61"/>
      <c r="C318" s="61"/>
      <c r="D318" s="35"/>
      <c r="E318" s="61"/>
      <c r="F318" s="61"/>
      <c r="G318" s="63"/>
      <c r="H318" s="62"/>
      <c r="I318" s="3"/>
      <c r="J318" s="59" t="s">
        <v>69</v>
      </c>
      <c r="K318" s="61"/>
      <c r="L318" s="61"/>
      <c r="M318" s="79"/>
      <c r="N318" s="65"/>
      <c r="O318" s="65"/>
      <c r="P318" s="65"/>
      <c r="R318" s="7" t="str">
        <f t="shared" si="21"/>
        <v>20/21</v>
      </c>
      <c r="S318" s="68" t="str">
        <f t="shared" si="25"/>
        <v>2110</v>
      </c>
      <c r="T318" s="75">
        <v>7007</v>
      </c>
      <c r="U318" s="75"/>
      <c r="V318" s="68"/>
      <c r="W318" s="68"/>
      <c r="X318" s="22">
        <f>O317</f>
        <v>0</v>
      </c>
      <c r="Y318" s="77" t="s">
        <v>70</v>
      </c>
    </row>
    <row r="319" spans="1:25" ht="18" customHeight="1">
      <c r="A319" s="36" t="s">
        <v>71</v>
      </c>
      <c r="B319" s="66">
        <f>IF(B311="","",(B318+B317)/B311)</f>
        <v>0</v>
      </c>
      <c r="C319" s="66">
        <f>IF(B311="","",(C318+C317)/B311)</f>
        <v>0</v>
      </c>
      <c r="D319" s="66">
        <f>IF(B311="","",(D318+D317)/B311)</f>
        <v>0</v>
      </c>
      <c r="E319" s="131" t="str">
        <f>IF(B311="","",IF(B319+C319+D319&gt;Bovinos!$AD$5," -&gt; índices (somados) acima da média",IF(B319+C319+D319&lt;Bovinos!$AD$4," -&gt; índices (somados) abaixo da média","")))</f>
        <v> -&gt; índices (somados) abaixo da média</v>
      </c>
      <c r="F319" s="131"/>
      <c r="G319" s="131"/>
      <c r="H319" s="131"/>
      <c r="I319" s="3"/>
      <c r="J319" s="36" t="s">
        <v>71</v>
      </c>
      <c r="K319" s="67">
        <f>IF(B311="","-",(K318+K317)/B311)</f>
        <v>0</v>
      </c>
      <c r="L319" s="67">
        <f>IF(B311="","-",(L318+L317)/B311)</f>
        <v>0</v>
      </c>
      <c r="M319" s="67">
        <f>IF(B311="","-",(M318+M317+O317+N317+P317)/B311)</f>
        <v>0</v>
      </c>
      <c r="N319" s="132" t="str">
        <f>IF(AND(K319="-",L319="-",M319="-"),"",IF(K319&gt;Bovinos!$AA$5," -&gt; índice(s) fora da faixa média",IF(K319&lt;Bovinos!$AA$4," -&gt; índice(s) fora da faixa média",IF(L319&gt;Bovinos!$AB$5," -&gt; índice(s) fora da faixa média",IF(L319&lt;Bovinos!$AB$4," -&gt; índice(s) fora da faixa média",IF(M319&gt;Bovinos!$AC$5," -&gt; índice(s) fora da faixa média",IF(M319&lt;Bovinos!$AC$4," -&gt; índice(s) fora da faixa média","")))))))</f>
        <v> -&gt; índice(s) fora da faixa média</v>
      </c>
      <c r="O319" s="132"/>
      <c r="P319" s="132"/>
      <c r="R319" s="7" t="str">
        <f t="shared" si="21"/>
        <v>20/21</v>
      </c>
      <c r="S319" s="68" t="str">
        <f t="shared" si="25"/>
        <v>2110</v>
      </c>
      <c r="T319" s="75">
        <v>7008</v>
      </c>
      <c r="U319" s="75"/>
      <c r="V319" s="68"/>
      <c r="W319" s="68"/>
      <c r="X319" s="22">
        <f>P317</f>
        <v>0</v>
      </c>
      <c r="Y319" s="77" t="s">
        <v>72</v>
      </c>
    </row>
    <row r="320" spans="1:25" ht="7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R320" s="7" t="str">
        <f t="shared" si="21"/>
        <v>20/21</v>
      </c>
      <c r="S320" s="68" t="str">
        <f t="shared" si="25"/>
        <v>2110</v>
      </c>
      <c r="T320" s="69" t="s">
        <v>73</v>
      </c>
      <c r="U320" s="69"/>
      <c r="V320" s="68"/>
      <c r="W320" s="18"/>
      <c r="X320" s="22">
        <f>+M317</f>
        <v>0</v>
      </c>
      <c r="Y320" s="70" t="s">
        <v>74</v>
      </c>
    </row>
    <row r="321" spans="1:25" ht="7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R321" s="7" t="str">
        <f t="shared" si="21"/>
        <v>20/21</v>
      </c>
      <c r="S321" s="68" t="str">
        <f t="shared" si="25"/>
        <v>2110</v>
      </c>
      <c r="T321" s="69" t="s">
        <v>75</v>
      </c>
      <c r="U321" s="69">
        <f>+H311</f>
        <v>0</v>
      </c>
      <c r="V321" s="68"/>
      <c r="W321" s="18"/>
      <c r="X321" s="22"/>
      <c r="Y321" s="70" t="s">
        <v>76</v>
      </c>
    </row>
    <row r="322" spans="1:25" ht="16.5" customHeight="1">
      <c r="A322" s="20"/>
      <c r="B322" s="20" t="s">
        <v>119</v>
      </c>
      <c r="C322" s="20" t="s">
        <v>120</v>
      </c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R322" s="7" t="str">
        <f t="shared" si="21"/>
        <v>20/21</v>
      </c>
      <c r="S322" s="21" t="str">
        <f>+B322</f>
        <v>2135</v>
      </c>
      <c r="T322" s="22">
        <v>7014</v>
      </c>
      <c r="U322" s="22"/>
      <c r="V322" s="23">
        <f>J326</f>
        <v>0</v>
      </c>
      <c r="W322" s="24"/>
      <c r="X322" s="24"/>
      <c r="Y322" s="25" t="s">
        <v>21</v>
      </c>
    </row>
    <row r="323" spans="1:25" ht="6" customHeight="1">
      <c r="A323" s="26"/>
      <c r="B323" s="27"/>
      <c r="C323" s="28"/>
      <c r="D323" s="28"/>
      <c r="E323" s="28"/>
      <c r="F323" s="28"/>
      <c r="G323" s="3"/>
      <c r="H323" s="3"/>
      <c r="I323" s="29"/>
      <c r="J323" s="3"/>
      <c r="K323" s="3"/>
      <c r="L323" s="30"/>
      <c r="M323" s="3"/>
      <c r="N323" s="3"/>
      <c r="O323" s="3"/>
      <c r="P323" s="3"/>
      <c r="R323" s="7" t="str">
        <f t="shared" si="21"/>
        <v>20/21</v>
      </c>
      <c r="S323" s="21" t="str">
        <f aca="true" t="shared" si="26" ref="S323:S336">+S322</f>
        <v>2135</v>
      </c>
      <c r="T323" s="24"/>
      <c r="U323" s="24"/>
      <c r="V323" s="31">
        <f>M326</f>
        <v>0</v>
      </c>
      <c r="W323" s="24"/>
      <c r="X323" s="24"/>
      <c r="Y323" s="24" t="s">
        <v>22</v>
      </c>
    </row>
    <row r="324" spans="1:25" ht="11.25" customHeight="1">
      <c r="A324" s="35"/>
      <c r="B324" s="133" t="s">
        <v>26</v>
      </c>
      <c r="C324" s="140" t="s">
        <v>27</v>
      </c>
      <c r="D324" s="140"/>
      <c r="E324" s="140" t="s">
        <v>28</v>
      </c>
      <c r="F324" s="140"/>
      <c r="G324" s="35"/>
      <c r="H324" s="140" t="s">
        <v>29</v>
      </c>
      <c r="I324" s="3"/>
      <c r="J324" s="141" t="s">
        <v>30</v>
      </c>
      <c r="K324" s="142"/>
      <c r="L324" s="143"/>
      <c r="M324" s="37"/>
      <c r="N324" s="38"/>
      <c r="P324" s="144" t="s">
        <v>31</v>
      </c>
      <c r="R324" s="7" t="str">
        <f t="shared" si="21"/>
        <v>20/21</v>
      </c>
      <c r="S324" s="21" t="str">
        <f t="shared" si="26"/>
        <v>2135</v>
      </c>
      <c r="T324" s="22" t="s">
        <v>32</v>
      </c>
      <c r="U324" s="22"/>
      <c r="V324" s="22">
        <f>+B326</f>
        <v>2600</v>
      </c>
      <c r="W324" s="39">
        <f>+H332</f>
        <v>0</v>
      </c>
      <c r="X324" s="22">
        <f>B332+C332</f>
        <v>0</v>
      </c>
      <c r="Y324" s="25" t="s">
        <v>33</v>
      </c>
    </row>
    <row r="325" spans="1:25" ht="12" customHeight="1">
      <c r="A325" s="35"/>
      <c r="B325" s="133"/>
      <c r="C325" s="40" t="s">
        <v>35</v>
      </c>
      <c r="D325" s="40" t="s">
        <v>36</v>
      </c>
      <c r="E325" s="40" t="s">
        <v>35</v>
      </c>
      <c r="F325" s="40" t="s">
        <v>36</v>
      </c>
      <c r="G325" s="35"/>
      <c r="H325" s="140"/>
      <c r="I325" s="3"/>
      <c r="J325" s="141"/>
      <c r="K325" s="142"/>
      <c r="L325" s="143"/>
      <c r="M325" s="37"/>
      <c r="N325" s="38"/>
      <c r="O325" s="3"/>
      <c r="P325" s="144"/>
      <c r="R325" s="7" t="str">
        <f t="shared" si="21"/>
        <v>20/21</v>
      </c>
      <c r="S325" s="21" t="str">
        <f t="shared" si="26"/>
        <v>2135</v>
      </c>
      <c r="T325" s="22" t="s">
        <v>37</v>
      </c>
      <c r="U325" s="22"/>
      <c r="V325" s="41"/>
      <c r="W325" s="39">
        <f>H333</f>
        <v>0</v>
      </c>
      <c r="X325" s="22">
        <f>B333+C333</f>
        <v>0</v>
      </c>
      <c r="Y325" s="25" t="s">
        <v>38</v>
      </c>
    </row>
    <row r="326" spans="1:25" ht="16.5" customHeight="1">
      <c r="A326" s="133" t="s">
        <v>39</v>
      </c>
      <c r="B326" s="137">
        <v>2600</v>
      </c>
      <c r="C326" s="42"/>
      <c r="D326" s="42"/>
      <c r="E326" s="43"/>
      <c r="F326" s="43"/>
      <c r="G326" s="44">
        <f>IF(SUM(C327:F327)=0,"",IF(SUM(C326:F326)&lt;1,"&lt;100%",IF(SUM(C326:F326)&gt;1,"&gt;100%","OK")))</f>
      </c>
      <c r="H326" s="82"/>
      <c r="I326" s="3"/>
      <c r="J326" s="46">
        <f>'Leite_-_Produção'!S31</f>
        <v>0</v>
      </c>
      <c r="K326" s="74"/>
      <c r="L326" s="138"/>
      <c r="M326" s="37"/>
      <c r="N326" s="35"/>
      <c r="P326" s="50" t="e">
        <f>SUM(F327+D327)/H326</f>
        <v>#DIV/0!</v>
      </c>
      <c r="R326" s="7" t="str">
        <f t="shared" si="21"/>
        <v>20/21</v>
      </c>
      <c r="S326" s="21" t="str">
        <f t="shared" si="26"/>
        <v>2135</v>
      </c>
      <c r="T326" s="51">
        <v>7590</v>
      </c>
      <c r="U326" s="51"/>
      <c r="V326" s="41"/>
      <c r="W326" s="52">
        <f>+G332</f>
        <v>0</v>
      </c>
      <c r="X326" s="22">
        <f>D332</f>
        <v>0</v>
      </c>
      <c r="Y326" s="53" t="s">
        <v>40</v>
      </c>
    </row>
    <row r="327" spans="1:25" ht="16.5" customHeight="1">
      <c r="A327" s="133"/>
      <c r="B327" s="133"/>
      <c r="C327" s="54">
        <f>+C326*B326</f>
        <v>0</v>
      </c>
      <c r="D327" s="54">
        <f>+D326*B326</f>
        <v>0</v>
      </c>
      <c r="E327" s="54">
        <f>+E326*B326</f>
        <v>0</v>
      </c>
      <c r="F327" s="54">
        <f>+F326*B326</f>
        <v>0</v>
      </c>
      <c r="G327" s="35"/>
      <c r="H327" s="35"/>
      <c r="I327" s="3"/>
      <c r="J327" s="35"/>
      <c r="K327" s="35"/>
      <c r="L327" s="138"/>
      <c r="M327" s="35"/>
      <c r="N327" s="35"/>
      <c r="O327" s="35"/>
      <c r="P327" s="35"/>
      <c r="R327" s="7" t="str">
        <f aca="true" t="shared" si="27" ref="R327:R381">+$S$5</f>
        <v>20/21</v>
      </c>
      <c r="S327" s="21" t="str">
        <f t="shared" si="26"/>
        <v>2135</v>
      </c>
      <c r="T327" s="22" t="s">
        <v>41</v>
      </c>
      <c r="U327" s="22"/>
      <c r="V327" s="41"/>
      <c r="W327" s="41"/>
      <c r="X327" s="22">
        <f>K332</f>
        <v>0</v>
      </c>
      <c r="Y327" s="25" t="s">
        <v>42</v>
      </c>
    </row>
    <row r="328" spans="1:25" ht="4.5" customHeight="1">
      <c r="A328" s="55"/>
      <c r="B328" s="56"/>
      <c r="C328" s="57"/>
      <c r="D328" s="57"/>
      <c r="E328" s="57"/>
      <c r="F328" s="57"/>
      <c r="G328" s="57"/>
      <c r="H328" s="35"/>
      <c r="I328" s="29"/>
      <c r="J328" s="35"/>
      <c r="K328" s="35"/>
      <c r="L328" s="58"/>
      <c r="M328" s="35"/>
      <c r="N328" s="35"/>
      <c r="O328" s="35"/>
      <c r="P328" s="35"/>
      <c r="R328" s="7" t="str">
        <f t="shared" si="27"/>
        <v>20/21</v>
      </c>
      <c r="S328" s="21" t="str">
        <f t="shared" si="26"/>
        <v>2135</v>
      </c>
      <c r="T328" s="22" t="s">
        <v>43</v>
      </c>
      <c r="U328" s="22"/>
      <c r="V328" s="41"/>
      <c r="W328" s="41"/>
      <c r="X328" s="22">
        <f>K333</f>
        <v>0</v>
      </c>
      <c r="Y328" s="25" t="s">
        <v>44</v>
      </c>
    </row>
    <row r="329" spans="1:25" ht="16.5" customHeight="1">
      <c r="A329" s="135" t="s">
        <v>49</v>
      </c>
      <c r="B329" s="139" t="s">
        <v>46</v>
      </c>
      <c r="C329" s="139"/>
      <c r="D329" s="139"/>
      <c r="E329" s="139" t="s">
        <v>47</v>
      </c>
      <c r="F329" s="139"/>
      <c r="G329" s="139"/>
      <c r="H329" s="140" t="s">
        <v>48</v>
      </c>
      <c r="I329" s="3"/>
      <c r="J329" s="135" t="s">
        <v>49</v>
      </c>
      <c r="K329" s="139" t="s">
        <v>50</v>
      </c>
      <c r="L329" s="139"/>
      <c r="M329" s="139"/>
      <c r="N329" s="133" t="s">
        <v>51</v>
      </c>
      <c r="O329" s="133"/>
      <c r="P329" s="133"/>
      <c r="R329" s="7" t="str">
        <f t="shared" si="27"/>
        <v>20/21</v>
      </c>
      <c r="S329" s="21" t="str">
        <f t="shared" si="26"/>
        <v>2135</v>
      </c>
      <c r="T329" s="22" t="s">
        <v>52</v>
      </c>
      <c r="U329" s="22"/>
      <c r="V329" s="41"/>
      <c r="W329" s="41"/>
      <c r="X329" s="22">
        <f>L332</f>
        <v>0</v>
      </c>
      <c r="Y329" s="25" t="s">
        <v>53</v>
      </c>
    </row>
    <row r="330" spans="1:25" ht="16.5" customHeight="1">
      <c r="A330" s="135"/>
      <c r="B330" s="134" t="s">
        <v>54</v>
      </c>
      <c r="C330" s="134" t="s">
        <v>55</v>
      </c>
      <c r="D330" s="134" t="s">
        <v>56</v>
      </c>
      <c r="E330" s="134" t="s">
        <v>54</v>
      </c>
      <c r="F330" s="134" t="s">
        <v>55</v>
      </c>
      <c r="G330" s="134" t="s">
        <v>56</v>
      </c>
      <c r="H330" s="140"/>
      <c r="I330" s="3"/>
      <c r="J330" s="135"/>
      <c r="K330" s="136" t="s">
        <v>57</v>
      </c>
      <c r="L330" s="136" t="s">
        <v>58</v>
      </c>
      <c r="M330" s="136" t="s">
        <v>59</v>
      </c>
      <c r="N330" s="133"/>
      <c r="O330" s="133"/>
      <c r="P330" s="133"/>
      <c r="R330" s="7" t="str">
        <f t="shared" si="27"/>
        <v>20/21</v>
      </c>
      <c r="S330" s="21" t="str">
        <f t="shared" si="26"/>
        <v>2135</v>
      </c>
      <c r="T330" s="22" t="s">
        <v>60</v>
      </c>
      <c r="U330" s="22"/>
      <c r="V330" s="24"/>
      <c r="W330" s="24"/>
      <c r="X330" s="22">
        <f>+L333</f>
        <v>0</v>
      </c>
      <c r="Y330" s="25" t="s">
        <v>61</v>
      </c>
    </row>
    <row r="331" spans="1:25" ht="18" customHeight="1">
      <c r="A331" s="135"/>
      <c r="B331" s="135"/>
      <c r="C331" s="135"/>
      <c r="D331" s="135"/>
      <c r="E331" s="135"/>
      <c r="F331" s="135"/>
      <c r="G331" s="135"/>
      <c r="H331" s="135"/>
      <c r="I331" s="3"/>
      <c r="J331" s="135"/>
      <c r="K331" s="135"/>
      <c r="L331" s="135"/>
      <c r="M331" s="135"/>
      <c r="N331" s="59" t="s">
        <v>62</v>
      </c>
      <c r="O331" s="59" t="s">
        <v>63</v>
      </c>
      <c r="P331" s="59" t="s">
        <v>64</v>
      </c>
      <c r="R331" s="7" t="str">
        <f t="shared" si="27"/>
        <v>20/21</v>
      </c>
      <c r="S331" s="21" t="str">
        <f t="shared" si="26"/>
        <v>2135</v>
      </c>
      <c r="T331" s="22" t="s">
        <v>65</v>
      </c>
      <c r="U331" s="22"/>
      <c r="V331" s="24"/>
      <c r="W331" s="24"/>
      <c r="X331" s="22">
        <f>+M333</f>
        <v>0</v>
      </c>
      <c r="Y331" s="25" t="s">
        <v>66</v>
      </c>
    </row>
    <row r="332" spans="1:25" ht="16.5" customHeight="1">
      <c r="A332" s="59" t="s">
        <v>67</v>
      </c>
      <c r="B332" s="61"/>
      <c r="C332" s="61"/>
      <c r="D332" s="61"/>
      <c r="E332" s="61"/>
      <c r="F332" s="61"/>
      <c r="G332" s="61"/>
      <c r="H332" s="62"/>
      <c r="I332" s="3"/>
      <c r="J332" s="59" t="s">
        <v>67</v>
      </c>
      <c r="K332" s="61"/>
      <c r="L332" s="61"/>
      <c r="M332" s="61"/>
      <c r="N332" s="61"/>
      <c r="O332" s="61"/>
      <c r="P332" s="61"/>
      <c r="R332" s="7" t="str">
        <f t="shared" si="27"/>
        <v>20/21</v>
      </c>
      <c r="S332" s="21" t="str">
        <f t="shared" si="26"/>
        <v>2135</v>
      </c>
      <c r="T332" s="51">
        <v>7006</v>
      </c>
      <c r="U332" s="51"/>
      <c r="V332" s="24"/>
      <c r="W332" s="24"/>
      <c r="X332" s="22">
        <f>N332</f>
        <v>0</v>
      </c>
      <c r="Y332" s="53" t="s">
        <v>68</v>
      </c>
    </row>
    <row r="333" spans="1:25" ht="16.5" customHeight="1">
      <c r="A333" s="59" t="s">
        <v>69</v>
      </c>
      <c r="B333" s="61"/>
      <c r="C333" s="61"/>
      <c r="D333" s="35"/>
      <c r="E333" s="61"/>
      <c r="F333" s="61"/>
      <c r="G333" s="63"/>
      <c r="H333" s="62"/>
      <c r="I333" s="3"/>
      <c r="J333" s="59" t="s">
        <v>69</v>
      </c>
      <c r="K333" s="61"/>
      <c r="L333" s="61"/>
      <c r="M333" s="79"/>
      <c r="N333" s="65"/>
      <c r="O333" s="65"/>
      <c r="P333" s="65"/>
      <c r="R333" s="7" t="str">
        <f t="shared" si="27"/>
        <v>20/21</v>
      </c>
      <c r="S333" s="21" t="str">
        <f t="shared" si="26"/>
        <v>2135</v>
      </c>
      <c r="T333" s="51">
        <v>7007</v>
      </c>
      <c r="U333" s="51"/>
      <c r="V333" s="24"/>
      <c r="W333" s="24"/>
      <c r="X333" s="22">
        <f>O332</f>
        <v>0</v>
      </c>
      <c r="Y333" s="53" t="s">
        <v>70</v>
      </c>
    </row>
    <row r="334" spans="1:25" ht="18" customHeight="1">
      <c r="A334" s="36" t="s">
        <v>71</v>
      </c>
      <c r="B334" s="66">
        <f>IF(B326="","",(B333+B332)/B326)</f>
        <v>0</v>
      </c>
      <c r="C334" s="66">
        <f>IF(B326="","",(C333+C332)/B326)</f>
        <v>0</v>
      </c>
      <c r="D334" s="66">
        <f>IF(B326="","",(D333+D332)/B326)</f>
        <v>0</v>
      </c>
      <c r="E334" s="131" t="str">
        <f>IF(B326="","",IF(B334+C334+D334&gt;Bovinos!$AD$5," -&gt; índices (somados) acima da média",IF(B334+C334+D334&lt;Bovinos!$AD$4," -&gt; índices (somados) abaixo da média","")))</f>
        <v> -&gt; índices (somados) abaixo da média</v>
      </c>
      <c r="F334" s="131"/>
      <c r="G334" s="131"/>
      <c r="H334" s="131"/>
      <c r="I334" s="3"/>
      <c r="J334" s="36" t="s">
        <v>71</v>
      </c>
      <c r="K334" s="67">
        <f>IF(B326="","-",(K333+K332)/B326)</f>
        <v>0</v>
      </c>
      <c r="L334" s="67">
        <f>IF(B326="","-",(L333+L332)/B326)</f>
        <v>0</v>
      </c>
      <c r="M334" s="67">
        <f>IF(B326="","-",(M333+M332+O332+N332+P332)/B326)</f>
        <v>0</v>
      </c>
      <c r="N334" s="132" t="str">
        <f>IF(AND(K334="-",L334="-",M334="-"),"",IF(K334&gt;Bovinos!$AA$5," -&gt; índice(s) fora da faixa média",IF(K334&lt;Bovinos!$AA$4," -&gt; índice(s) fora da faixa média",IF(L334&gt;Bovinos!$AB$5," -&gt; índice(s) fora da faixa média",IF(L334&lt;Bovinos!$AB$4," -&gt; índice(s) fora da faixa média",IF(M334&gt;Bovinos!$AC$5," -&gt; índice(s) fora da faixa média",IF(M334&lt;Bovinos!$AC$4," -&gt; índice(s) fora da faixa média","")))))))</f>
        <v> -&gt; índice(s) fora da faixa média</v>
      </c>
      <c r="O334" s="132"/>
      <c r="P334" s="132"/>
      <c r="R334" s="7" t="str">
        <f t="shared" si="27"/>
        <v>20/21</v>
      </c>
      <c r="S334" s="21" t="str">
        <f t="shared" si="26"/>
        <v>2135</v>
      </c>
      <c r="T334" s="51">
        <v>7008</v>
      </c>
      <c r="U334" s="51"/>
      <c r="V334" s="24"/>
      <c r="W334" s="24"/>
      <c r="X334" s="22">
        <f>P332</f>
        <v>0</v>
      </c>
      <c r="Y334" s="53" t="s">
        <v>72</v>
      </c>
    </row>
    <row r="335" spans="1:25" ht="7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R335" s="7" t="str">
        <f t="shared" si="27"/>
        <v>20/21</v>
      </c>
      <c r="S335" s="21" t="str">
        <f t="shared" si="26"/>
        <v>2135</v>
      </c>
      <c r="T335" s="22" t="s">
        <v>73</v>
      </c>
      <c r="U335" s="22"/>
      <c r="V335" s="24"/>
      <c r="W335" s="24"/>
      <c r="X335" s="22">
        <f>+M332</f>
        <v>0</v>
      </c>
      <c r="Y335" s="25" t="s">
        <v>74</v>
      </c>
    </row>
    <row r="336" spans="1:25" ht="7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R336" s="7" t="str">
        <f t="shared" si="27"/>
        <v>20/21</v>
      </c>
      <c r="S336" s="21" t="str">
        <f t="shared" si="26"/>
        <v>2135</v>
      </c>
      <c r="T336" s="22" t="s">
        <v>75</v>
      </c>
      <c r="U336" s="22">
        <f>+H326</f>
        <v>0</v>
      </c>
      <c r="V336" s="24"/>
      <c r="W336" s="24"/>
      <c r="X336" s="22"/>
      <c r="Y336" s="25" t="s">
        <v>76</v>
      </c>
    </row>
    <row r="337" spans="1:25" ht="16.5" customHeight="1">
      <c r="A337" s="20"/>
      <c r="B337" s="20" t="s">
        <v>121</v>
      </c>
      <c r="C337" s="20" t="s">
        <v>122</v>
      </c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R337" s="7" t="str">
        <f t="shared" si="27"/>
        <v>20/21</v>
      </c>
      <c r="S337" s="68" t="str">
        <f>+B337</f>
        <v>2250</v>
      </c>
      <c r="T337" s="69">
        <v>7014</v>
      </c>
      <c r="U337" s="69"/>
      <c r="V337" s="68">
        <f>J341</f>
        <v>0</v>
      </c>
      <c r="W337" s="68"/>
      <c r="X337" s="24"/>
      <c r="Y337" s="70" t="s">
        <v>21</v>
      </c>
    </row>
    <row r="338" spans="1:25" ht="6" customHeight="1">
      <c r="A338" s="26"/>
      <c r="B338" s="27"/>
      <c r="C338" s="28"/>
      <c r="D338" s="28"/>
      <c r="E338" s="28"/>
      <c r="F338" s="28"/>
      <c r="G338" s="3"/>
      <c r="H338" s="3"/>
      <c r="I338" s="29"/>
      <c r="J338" s="3"/>
      <c r="K338" s="3"/>
      <c r="L338" s="30"/>
      <c r="M338" s="3"/>
      <c r="N338" s="3"/>
      <c r="O338" s="3"/>
      <c r="P338" s="3"/>
      <c r="R338" s="7" t="str">
        <f t="shared" si="27"/>
        <v>20/21</v>
      </c>
      <c r="S338" s="68" t="str">
        <f aca="true" t="shared" si="28" ref="S338:S351">+S337</f>
        <v>2250</v>
      </c>
      <c r="T338" s="68"/>
      <c r="U338" s="68"/>
      <c r="V338" s="71">
        <f>M341</f>
        <v>0</v>
      </c>
      <c r="W338" s="68"/>
      <c r="X338" s="24"/>
      <c r="Y338" s="1" t="s">
        <v>22</v>
      </c>
    </row>
    <row r="339" spans="1:25" ht="11.25" customHeight="1">
      <c r="A339" s="35"/>
      <c r="B339" s="133" t="s">
        <v>26</v>
      </c>
      <c r="C339" s="140" t="s">
        <v>27</v>
      </c>
      <c r="D339" s="140"/>
      <c r="E339" s="140" t="s">
        <v>28</v>
      </c>
      <c r="F339" s="140"/>
      <c r="G339" s="35"/>
      <c r="H339" s="140" t="s">
        <v>29</v>
      </c>
      <c r="I339" s="3"/>
      <c r="J339" s="141" t="s">
        <v>30</v>
      </c>
      <c r="K339" s="142"/>
      <c r="L339" s="143"/>
      <c r="M339" s="37"/>
      <c r="N339" s="38"/>
      <c r="P339" s="144" t="s">
        <v>31</v>
      </c>
      <c r="R339" s="7" t="str">
        <f t="shared" si="27"/>
        <v>20/21</v>
      </c>
      <c r="S339" s="68" t="str">
        <f t="shared" si="28"/>
        <v>2250</v>
      </c>
      <c r="T339" s="69" t="s">
        <v>32</v>
      </c>
      <c r="U339" s="69"/>
      <c r="V339" s="69">
        <f>+B341</f>
        <v>33900</v>
      </c>
      <c r="W339" s="72">
        <f>+H347</f>
        <v>0</v>
      </c>
      <c r="X339" s="22">
        <f>B347+C347</f>
        <v>0</v>
      </c>
      <c r="Y339" s="70" t="s">
        <v>33</v>
      </c>
    </row>
    <row r="340" spans="1:25" ht="12" customHeight="1">
      <c r="A340" s="35"/>
      <c r="B340" s="133"/>
      <c r="C340" s="40" t="s">
        <v>35</v>
      </c>
      <c r="D340" s="40" t="s">
        <v>36</v>
      </c>
      <c r="E340" s="40" t="s">
        <v>35</v>
      </c>
      <c r="F340" s="40" t="s">
        <v>36</v>
      </c>
      <c r="G340" s="35"/>
      <c r="H340" s="140"/>
      <c r="I340" s="3"/>
      <c r="J340" s="141"/>
      <c r="K340" s="142"/>
      <c r="L340" s="143"/>
      <c r="M340" s="37"/>
      <c r="N340" s="38"/>
      <c r="O340" s="3"/>
      <c r="P340" s="144"/>
      <c r="R340" s="7" t="str">
        <f t="shared" si="27"/>
        <v>20/21</v>
      </c>
      <c r="S340" s="68" t="str">
        <f t="shared" si="28"/>
        <v>2250</v>
      </c>
      <c r="T340" s="69" t="s">
        <v>37</v>
      </c>
      <c r="U340" s="69"/>
      <c r="V340" s="73"/>
      <c r="W340" s="72">
        <f>H348</f>
        <v>0</v>
      </c>
      <c r="X340" s="22">
        <f>B348+C348</f>
        <v>0</v>
      </c>
      <c r="Y340" s="70" t="s">
        <v>38</v>
      </c>
    </row>
    <row r="341" spans="1:25" ht="16.5" customHeight="1">
      <c r="A341" s="133" t="s">
        <v>39</v>
      </c>
      <c r="B341" s="137">
        <v>33900</v>
      </c>
      <c r="C341" s="43"/>
      <c r="D341" s="43"/>
      <c r="E341" s="43"/>
      <c r="F341" s="43"/>
      <c r="G341" s="44">
        <f>IF(SUM(C342:F342)=0,"",IF(SUM(C341:F341)&lt;1,"&lt;100%",IF(SUM(C341:F341)&gt;1,"&gt;100%","OK")))</f>
      </c>
      <c r="H341" s="45"/>
      <c r="I341" s="3"/>
      <c r="J341" s="46">
        <f>'Leite_-_Produção'!S32</f>
        <v>0</v>
      </c>
      <c r="K341" s="74"/>
      <c r="L341" s="138"/>
      <c r="M341" s="37"/>
      <c r="N341" s="35"/>
      <c r="P341" s="50" t="e">
        <f>SUM(F342+D342)/H341</f>
        <v>#DIV/0!</v>
      </c>
      <c r="R341" s="7" t="str">
        <f t="shared" si="27"/>
        <v>20/21</v>
      </c>
      <c r="S341" s="68" t="str">
        <f t="shared" si="28"/>
        <v>2250</v>
      </c>
      <c r="T341" s="75">
        <v>7590</v>
      </c>
      <c r="U341" s="75"/>
      <c r="V341" s="73"/>
      <c r="W341" s="76">
        <f>+G347</f>
        <v>0</v>
      </c>
      <c r="X341" s="22">
        <f>D347</f>
        <v>0</v>
      </c>
      <c r="Y341" s="77" t="s">
        <v>40</v>
      </c>
    </row>
    <row r="342" spans="1:25" ht="16.5" customHeight="1">
      <c r="A342" s="133"/>
      <c r="B342" s="133"/>
      <c r="C342" s="80">
        <f>+C341*B341</f>
        <v>0</v>
      </c>
      <c r="D342" s="54">
        <f>+D341*B341</f>
        <v>0</v>
      </c>
      <c r="E342" s="54">
        <f>+E341*B341</f>
        <v>0</v>
      </c>
      <c r="F342" s="54">
        <f>+F341*B341</f>
        <v>0</v>
      </c>
      <c r="G342" s="35"/>
      <c r="H342" s="35"/>
      <c r="I342" s="3"/>
      <c r="J342" s="35"/>
      <c r="K342" s="35"/>
      <c r="L342" s="138"/>
      <c r="M342" s="35"/>
      <c r="N342" s="35"/>
      <c r="O342" s="35" t="s">
        <v>100</v>
      </c>
      <c r="P342" s="35"/>
      <c r="R342" s="7" t="str">
        <f t="shared" si="27"/>
        <v>20/21</v>
      </c>
      <c r="S342" s="68" t="str">
        <f t="shared" si="28"/>
        <v>2250</v>
      </c>
      <c r="T342" s="69" t="s">
        <v>41</v>
      </c>
      <c r="U342" s="69"/>
      <c r="V342" s="73"/>
      <c r="W342" s="73"/>
      <c r="X342" s="22">
        <f>K347</f>
        <v>0</v>
      </c>
      <c r="Y342" s="70" t="s">
        <v>42</v>
      </c>
    </row>
    <row r="343" spans="1:25" ht="4.5" customHeight="1">
      <c r="A343" s="55"/>
      <c r="B343" s="56"/>
      <c r="C343" s="57"/>
      <c r="D343" s="57"/>
      <c r="E343" s="57"/>
      <c r="F343" s="57"/>
      <c r="G343" s="57"/>
      <c r="H343" s="35"/>
      <c r="I343" s="29"/>
      <c r="J343" s="35"/>
      <c r="K343" s="35"/>
      <c r="L343" s="58"/>
      <c r="M343" s="35"/>
      <c r="N343" s="35"/>
      <c r="O343" s="35"/>
      <c r="P343" s="35"/>
      <c r="R343" s="7" t="str">
        <f t="shared" si="27"/>
        <v>20/21</v>
      </c>
      <c r="S343" s="68" t="str">
        <f t="shared" si="28"/>
        <v>2250</v>
      </c>
      <c r="T343" s="69" t="s">
        <v>43</v>
      </c>
      <c r="U343" s="69"/>
      <c r="V343" s="73"/>
      <c r="W343" s="73"/>
      <c r="X343" s="22">
        <f>K348</f>
        <v>0</v>
      </c>
      <c r="Y343" s="70" t="s">
        <v>44</v>
      </c>
    </row>
    <row r="344" spans="1:25" ht="16.5" customHeight="1">
      <c r="A344" s="135" t="s">
        <v>49</v>
      </c>
      <c r="B344" s="139" t="s">
        <v>46</v>
      </c>
      <c r="C344" s="139"/>
      <c r="D344" s="139"/>
      <c r="E344" s="139" t="s">
        <v>47</v>
      </c>
      <c r="F344" s="139"/>
      <c r="G344" s="139"/>
      <c r="H344" s="140" t="s">
        <v>48</v>
      </c>
      <c r="I344" s="3"/>
      <c r="J344" s="135" t="s">
        <v>49</v>
      </c>
      <c r="K344" s="139" t="s">
        <v>50</v>
      </c>
      <c r="L344" s="139"/>
      <c r="M344" s="139"/>
      <c r="N344" s="133" t="s">
        <v>51</v>
      </c>
      <c r="O344" s="133"/>
      <c r="P344" s="133"/>
      <c r="R344" s="7" t="str">
        <f t="shared" si="27"/>
        <v>20/21</v>
      </c>
      <c r="S344" s="68" t="str">
        <f t="shared" si="28"/>
        <v>2250</v>
      </c>
      <c r="T344" s="69" t="s">
        <v>52</v>
      </c>
      <c r="U344" s="69"/>
      <c r="V344" s="73"/>
      <c r="W344" s="73"/>
      <c r="X344" s="22">
        <f>L347</f>
        <v>0</v>
      </c>
      <c r="Y344" s="70" t="s">
        <v>53</v>
      </c>
    </row>
    <row r="345" spans="1:25" ht="16.5" customHeight="1">
      <c r="A345" s="135"/>
      <c r="B345" s="134" t="s">
        <v>54</v>
      </c>
      <c r="C345" s="134" t="s">
        <v>55</v>
      </c>
      <c r="D345" s="134" t="s">
        <v>56</v>
      </c>
      <c r="E345" s="134" t="s">
        <v>54</v>
      </c>
      <c r="F345" s="134" t="s">
        <v>55</v>
      </c>
      <c r="G345" s="134" t="s">
        <v>56</v>
      </c>
      <c r="H345" s="140"/>
      <c r="I345" s="3"/>
      <c r="J345" s="135"/>
      <c r="K345" s="136" t="s">
        <v>57</v>
      </c>
      <c r="L345" s="136" t="s">
        <v>58</v>
      </c>
      <c r="M345" s="136" t="s">
        <v>59</v>
      </c>
      <c r="N345" s="133"/>
      <c r="O345" s="133"/>
      <c r="P345" s="133"/>
      <c r="R345" s="7" t="str">
        <f t="shared" si="27"/>
        <v>20/21</v>
      </c>
      <c r="S345" s="68" t="str">
        <f t="shared" si="28"/>
        <v>2250</v>
      </c>
      <c r="T345" s="69" t="s">
        <v>60</v>
      </c>
      <c r="U345" s="69"/>
      <c r="V345" s="68"/>
      <c r="W345" s="68"/>
      <c r="X345" s="22">
        <f>+L348</f>
        <v>0</v>
      </c>
      <c r="Y345" s="70" t="s">
        <v>61</v>
      </c>
    </row>
    <row r="346" spans="1:25" ht="18" customHeight="1">
      <c r="A346" s="135"/>
      <c r="B346" s="135"/>
      <c r="C346" s="135"/>
      <c r="D346" s="135"/>
      <c r="E346" s="135"/>
      <c r="F346" s="135"/>
      <c r="G346" s="135"/>
      <c r="H346" s="135"/>
      <c r="I346" s="3"/>
      <c r="J346" s="135"/>
      <c r="K346" s="135"/>
      <c r="L346" s="135"/>
      <c r="M346" s="135"/>
      <c r="N346" s="59" t="s">
        <v>62</v>
      </c>
      <c r="O346" s="59" t="s">
        <v>63</v>
      </c>
      <c r="P346" s="59" t="s">
        <v>64</v>
      </c>
      <c r="R346" s="7" t="str">
        <f t="shared" si="27"/>
        <v>20/21</v>
      </c>
      <c r="S346" s="68" t="str">
        <f t="shared" si="28"/>
        <v>2250</v>
      </c>
      <c r="T346" s="69" t="s">
        <v>65</v>
      </c>
      <c r="U346" s="69"/>
      <c r="V346" s="68"/>
      <c r="W346" s="68"/>
      <c r="X346" s="22">
        <f>+M348</f>
        <v>0</v>
      </c>
      <c r="Y346" s="70" t="s">
        <v>66</v>
      </c>
    </row>
    <row r="347" spans="1:25" ht="16.5" customHeight="1">
      <c r="A347" s="59" t="s">
        <v>67</v>
      </c>
      <c r="B347" s="60"/>
      <c r="C347" s="60"/>
      <c r="D347" s="61"/>
      <c r="E347" s="61"/>
      <c r="F347" s="61"/>
      <c r="G347" s="61"/>
      <c r="H347" s="62"/>
      <c r="I347" s="3"/>
      <c r="J347" s="59" t="s">
        <v>67</v>
      </c>
      <c r="K347" s="60"/>
      <c r="L347" s="60"/>
      <c r="M347" s="60"/>
      <c r="N347" s="61"/>
      <c r="O347" s="61"/>
      <c r="P347" s="61"/>
      <c r="R347" s="7" t="str">
        <f t="shared" si="27"/>
        <v>20/21</v>
      </c>
      <c r="S347" s="68" t="str">
        <f t="shared" si="28"/>
        <v>2250</v>
      </c>
      <c r="T347" s="75">
        <v>7006</v>
      </c>
      <c r="U347" s="75"/>
      <c r="V347" s="68"/>
      <c r="W347" s="68"/>
      <c r="X347" s="22">
        <f>N347</f>
        <v>0</v>
      </c>
      <c r="Y347" s="77" t="s">
        <v>68</v>
      </c>
    </row>
    <row r="348" spans="1:25" ht="16.5" customHeight="1">
      <c r="A348" s="59" t="s">
        <v>69</v>
      </c>
      <c r="B348" s="60"/>
      <c r="C348" s="60"/>
      <c r="D348" s="35"/>
      <c r="E348" s="61"/>
      <c r="F348" s="61"/>
      <c r="G348" s="63"/>
      <c r="H348" s="62"/>
      <c r="I348" s="3"/>
      <c r="J348" s="59" t="s">
        <v>69</v>
      </c>
      <c r="K348" s="60"/>
      <c r="L348" s="60"/>
      <c r="M348" s="64"/>
      <c r="N348" s="65"/>
      <c r="O348" s="65"/>
      <c r="P348" s="65"/>
      <c r="R348" s="7" t="str">
        <f t="shared" si="27"/>
        <v>20/21</v>
      </c>
      <c r="S348" s="68" t="str">
        <f t="shared" si="28"/>
        <v>2250</v>
      </c>
      <c r="T348" s="75">
        <v>7007</v>
      </c>
      <c r="U348" s="75"/>
      <c r="V348" s="68"/>
      <c r="W348" s="68"/>
      <c r="X348" s="22">
        <f>O347</f>
        <v>0</v>
      </c>
      <c r="Y348" s="77" t="s">
        <v>70</v>
      </c>
    </row>
    <row r="349" spans="1:25" ht="18" customHeight="1">
      <c r="A349" s="36" t="s">
        <v>71</v>
      </c>
      <c r="B349" s="66">
        <f>IF(B341="","",(B348+B347)/B341)</f>
        <v>0</v>
      </c>
      <c r="C349" s="66">
        <f>IF(B341="","",(C348+C347)/B341)</f>
        <v>0</v>
      </c>
      <c r="D349" s="66">
        <f>IF(B341="","",(D348+D347)/B341)</f>
        <v>0</v>
      </c>
      <c r="E349" s="131" t="str">
        <f>IF(B341="","",IF(B349+C349+D349&gt;Bovinos!$AD$5," -&gt; índices (somados) acima da média",IF(B349+C349+D349&lt;Bovinos!$AD$4," -&gt; índices (somados) abaixo da média","")))</f>
        <v> -&gt; índices (somados) abaixo da média</v>
      </c>
      <c r="F349" s="131"/>
      <c r="G349" s="131"/>
      <c r="H349" s="131"/>
      <c r="I349" s="3"/>
      <c r="J349" s="36" t="s">
        <v>71</v>
      </c>
      <c r="K349" s="67">
        <f>IF(B341="","-",(K348+K347)/B341)</f>
        <v>0</v>
      </c>
      <c r="L349" s="67">
        <f>IF(B341="","-",(L348+L347)/B341)</f>
        <v>0</v>
      </c>
      <c r="M349" s="67">
        <f>IF(B341="","-",(M348+M347+O347+N347+P347)/B341)</f>
        <v>0</v>
      </c>
      <c r="N349" s="132" t="str">
        <f>IF(AND(K349="-",L349="-",M349="-"),"",IF(K349&gt;Bovinos!$AA$5," -&gt; índice(s) fora da faixa média",IF(K349&lt;Bovinos!$AA$4," -&gt; índice(s) fora da faixa média",IF(L349&gt;Bovinos!$AB$5," -&gt; índice(s) fora da faixa média",IF(L349&lt;Bovinos!$AB$4," -&gt; índice(s) fora da faixa média",IF(M349&gt;Bovinos!$AC$5," -&gt; índice(s) fora da faixa média",IF(M349&lt;Bovinos!$AC$4," -&gt; índice(s) fora da faixa média","")))))))</f>
        <v> -&gt; índice(s) fora da faixa média</v>
      </c>
      <c r="O349" s="132"/>
      <c r="P349" s="132"/>
      <c r="R349" s="7" t="str">
        <f t="shared" si="27"/>
        <v>20/21</v>
      </c>
      <c r="S349" s="68" t="str">
        <f t="shared" si="28"/>
        <v>2250</v>
      </c>
      <c r="T349" s="75">
        <v>7008</v>
      </c>
      <c r="U349" s="75"/>
      <c r="V349" s="68"/>
      <c r="W349" s="68"/>
      <c r="X349" s="22">
        <f>P347</f>
        <v>0</v>
      </c>
      <c r="Y349" s="77" t="s">
        <v>72</v>
      </c>
    </row>
    <row r="350" spans="1:25" ht="7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R350" s="7" t="str">
        <f t="shared" si="27"/>
        <v>20/21</v>
      </c>
      <c r="S350" s="68" t="str">
        <f t="shared" si="28"/>
        <v>2250</v>
      </c>
      <c r="T350" s="22" t="s">
        <v>73</v>
      </c>
      <c r="U350" s="22"/>
      <c r="V350" s="24"/>
      <c r="W350" s="24"/>
      <c r="X350" s="22">
        <f>+M347</f>
        <v>0</v>
      </c>
      <c r="Y350" s="25" t="s">
        <v>74</v>
      </c>
    </row>
    <row r="351" spans="1:25" ht="7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R351" s="7" t="str">
        <f t="shared" si="27"/>
        <v>20/21</v>
      </c>
      <c r="S351" s="68" t="str">
        <f t="shared" si="28"/>
        <v>2250</v>
      </c>
      <c r="T351" s="22" t="s">
        <v>75</v>
      </c>
      <c r="U351" s="22">
        <f>+H341</f>
        <v>0</v>
      </c>
      <c r="V351" s="24"/>
      <c r="W351" s="24"/>
      <c r="X351" s="22"/>
      <c r="Y351" s="25" t="s">
        <v>76</v>
      </c>
    </row>
    <row r="352" spans="1:25" ht="16.5" customHeight="1">
      <c r="A352" s="20"/>
      <c r="B352" s="20">
        <v>2720</v>
      </c>
      <c r="C352" s="20" t="s">
        <v>123</v>
      </c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R352" s="7" t="str">
        <f t="shared" si="27"/>
        <v>20/21</v>
      </c>
      <c r="S352" s="68">
        <f>+B352</f>
        <v>2720</v>
      </c>
      <c r="T352" s="69">
        <v>7014</v>
      </c>
      <c r="U352" s="69"/>
      <c r="V352" s="68">
        <f>J356</f>
        <v>0</v>
      </c>
      <c r="W352" s="68"/>
      <c r="X352" s="24"/>
      <c r="Y352" s="70" t="s">
        <v>21</v>
      </c>
    </row>
    <row r="353" spans="1:25" ht="12.75">
      <c r="A353" s="26"/>
      <c r="B353" s="27"/>
      <c r="C353" s="28"/>
      <c r="D353" s="28"/>
      <c r="E353" s="28"/>
      <c r="F353" s="28"/>
      <c r="G353" s="3"/>
      <c r="H353" s="3"/>
      <c r="I353" s="29"/>
      <c r="J353" s="3"/>
      <c r="K353" s="3"/>
      <c r="L353" s="30"/>
      <c r="M353" s="3"/>
      <c r="N353" s="3"/>
      <c r="O353" s="3"/>
      <c r="P353" s="3"/>
      <c r="R353" s="7" t="str">
        <f t="shared" si="27"/>
        <v>20/21</v>
      </c>
      <c r="S353" s="68">
        <f aca="true" t="shared" si="29" ref="S353:S366">+S352</f>
        <v>2720</v>
      </c>
      <c r="T353" s="68"/>
      <c r="U353" s="68"/>
      <c r="V353" s="71">
        <f>M356</f>
        <v>0</v>
      </c>
      <c r="W353" s="68"/>
      <c r="X353" s="24"/>
      <c r="Y353" s="1" t="s">
        <v>22</v>
      </c>
    </row>
    <row r="354" spans="1:25" ht="15" customHeight="1">
      <c r="A354" s="35"/>
      <c r="B354" s="133" t="s">
        <v>26</v>
      </c>
      <c r="C354" s="140" t="s">
        <v>27</v>
      </c>
      <c r="D354" s="140"/>
      <c r="E354" s="140" t="s">
        <v>28</v>
      </c>
      <c r="F354" s="140"/>
      <c r="G354" s="35"/>
      <c r="H354" s="140" t="s">
        <v>29</v>
      </c>
      <c r="I354" s="3"/>
      <c r="J354" s="141" t="s">
        <v>30</v>
      </c>
      <c r="K354" s="142"/>
      <c r="L354" s="143"/>
      <c r="M354" s="37"/>
      <c r="N354" s="38"/>
      <c r="P354" s="144" t="s">
        <v>31</v>
      </c>
      <c r="R354" s="7" t="str">
        <f t="shared" si="27"/>
        <v>20/21</v>
      </c>
      <c r="S354" s="68">
        <f t="shared" si="29"/>
        <v>2720</v>
      </c>
      <c r="T354" s="69" t="s">
        <v>32</v>
      </c>
      <c r="U354" s="69"/>
      <c r="V354" s="69">
        <f>+B356</f>
        <v>5950</v>
      </c>
      <c r="W354" s="72">
        <f>+H362</f>
        <v>0</v>
      </c>
      <c r="X354" s="22">
        <f>B362+C362</f>
        <v>0</v>
      </c>
      <c r="Y354" s="70" t="s">
        <v>33</v>
      </c>
    </row>
    <row r="355" spans="1:25" ht="17.25" customHeight="1">
      <c r="A355" s="35"/>
      <c r="B355" s="133"/>
      <c r="C355" s="40" t="s">
        <v>35</v>
      </c>
      <c r="D355" s="40" t="s">
        <v>36</v>
      </c>
      <c r="E355" s="40" t="s">
        <v>35</v>
      </c>
      <c r="F355" s="40" t="s">
        <v>36</v>
      </c>
      <c r="G355" s="35"/>
      <c r="H355" s="140"/>
      <c r="I355" s="3"/>
      <c r="J355" s="141"/>
      <c r="K355" s="142"/>
      <c r="L355" s="143"/>
      <c r="M355" s="37"/>
      <c r="N355" s="38"/>
      <c r="O355" s="3"/>
      <c r="P355" s="144"/>
      <c r="R355" s="7" t="str">
        <f t="shared" si="27"/>
        <v>20/21</v>
      </c>
      <c r="S355" s="68">
        <f t="shared" si="29"/>
        <v>2720</v>
      </c>
      <c r="T355" s="69" t="s">
        <v>37</v>
      </c>
      <c r="U355" s="69"/>
      <c r="V355" s="73"/>
      <c r="W355" s="72">
        <f>H363</f>
        <v>0</v>
      </c>
      <c r="X355" s="22">
        <f>B363+C363</f>
        <v>0</v>
      </c>
      <c r="Y355" s="70" t="s">
        <v>38</v>
      </c>
    </row>
    <row r="356" spans="1:25" ht="20.25">
      <c r="A356" s="133" t="s">
        <v>39</v>
      </c>
      <c r="B356" s="137">
        <v>5950</v>
      </c>
      <c r="C356" s="43"/>
      <c r="D356" s="43"/>
      <c r="E356" s="43"/>
      <c r="F356" s="43"/>
      <c r="G356" s="44">
        <f>IF(SUM(C357:F357)=0,"",IF(SUM(C356:F356)&lt;1,"&lt;100%",IF(SUM(C356:F356)&gt;1,"&gt;100%","OK")))</f>
      </c>
      <c r="H356" s="45"/>
      <c r="I356" s="3"/>
      <c r="J356" s="46">
        <f>'Leite_-_Produção'!S33</f>
        <v>0</v>
      </c>
      <c r="K356" s="74"/>
      <c r="L356" s="138"/>
      <c r="M356" s="37"/>
      <c r="N356" s="35"/>
      <c r="P356" s="50" t="e">
        <f>SUM(F357+D357)/H356</f>
        <v>#DIV/0!</v>
      </c>
      <c r="R356" s="7" t="str">
        <f t="shared" si="27"/>
        <v>20/21</v>
      </c>
      <c r="S356" s="68">
        <f t="shared" si="29"/>
        <v>2720</v>
      </c>
      <c r="T356" s="75">
        <v>7590</v>
      </c>
      <c r="U356" s="75"/>
      <c r="V356" s="73"/>
      <c r="W356" s="76">
        <f>+G362</f>
        <v>0</v>
      </c>
      <c r="X356" s="22">
        <f>D362</f>
        <v>0</v>
      </c>
      <c r="Y356" s="77" t="s">
        <v>40</v>
      </c>
    </row>
    <row r="357" spans="1:25" ht="17.25" customHeight="1">
      <c r="A357" s="133"/>
      <c r="B357" s="133"/>
      <c r="C357" s="80">
        <f>+C356*B356</f>
        <v>0</v>
      </c>
      <c r="D357" s="54">
        <f>+D356*B356</f>
        <v>0</v>
      </c>
      <c r="E357" s="80">
        <f>+E356*B356</f>
        <v>0</v>
      </c>
      <c r="F357" s="54">
        <f>+F356*B356</f>
        <v>0</v>
      </c>
      <c r="G357" s="35"/>
      <c r="H357" s="35"/>
      <c r="I357" s="3"/>
      <c r="J357" s="35"/>
      <c r="K357" s="35"/>
      <c r="L357" s="138"/>
      <c r="M357" s="35"/>
      <c r="N357" s="35"/>
      <c r="O357" s="35"/>
      <c r="P357" s="35"/>
      <c r="R357" s="7" t="str">
        <f t="shared" si="27"/>
        <v>20/21</v>
      </c>
      <c r="S357" s="68">
        <f t="shared" si="29"/>
        <v>2720</v>
      </c>
      <c r="T357" s="69" t="s">
        <v>41</v>
      </c>
      <c r="U357" s="69"/>
      <c r="V357" s="73"/>
      <c r="W357" s="73"/>
      <c r="X357" s="22">
        <f>K362</f>
        <v>0</v>
      </c>
      <c r="Y357" s="70" t="s">
        <v>42</v>
      </c>
    </row>
    <row r="358" spans="1:25" ht="22.5">
      <c r="A358" s="55"/>
      <c r="B358" s="56"/>
      <c r="C358" s="57"/>
      <c r="D358" s="57"/>
      <c r="E358" s="57"/>
      <c r="F358" s="57"/>
      <c r="G358" s="57"/>
      <c r="H358" s="35"/>
      <c r="I358" s="29"/>
      <c r="J358" s="35"/>
      <c r="K358" s="35"/>
      <c r="L358" s="58"/>
      <c r="M358" s="35"/>
      <c r="N358" s="35"/>
      <c r="O358" s="35"/>
      <c r="P358" s="35"/>
      <c r="R358" s="7" t="str">
        <f t="shared" si="27"/>
        <v>20/21</v>
      </c>
      <c r="S358" s="68">
        <f t="shared" si="29"/>
        <v>2720</v>
      </c>
      <c r="T358" s="69" t="s">
        <v>43</v>
      </c>
      <c r="U358" s="69"/>
      <c r="V358" s="73"/>
      <c r="W358" s="73"/>
      <c r="X358" s="22">
        <f>K363</f>
        <v>0</v>
      </c>
      <c r="Y358" s="70" t="s">
        <v>44</v>
      </c>
    </row>
    <row r="359" spans="1:25" ht="12.75" customHeight="1">
      <c r="A359" s="135" t="s">
        <v>49</v>
      </c>
      <c r="B359" s="139" t="s">
        <v>46</v>
      </c>
      <c r="C359" s="139"/>
      <c r="D359" s="139"/>
      <c r="E359" s="139" t="s">
        <v>47</v>
      </c>
      <c r="F359" s="139"/>
      <c r="G359" s="139"/>
      <c r="H359" s="140" t="s">
        <v>48</v>
      </c>
      <c r="I359" s="3"/>
      <c r="J359" s="135" t="s">
        <v>49</v>
      </c>
      <c r="K359" s="139" t="s">
        <v>124</v>
      </c>
      <c r="L359" s="139"/>
      <c r="M359" s="139"/>
      <c r="N359" s="133" t="s">
        <v>51</v>
      </c>
      <c r="O359" s="133"/>
      <c r="P359" s="133"/>
      <c r="R359" s="7" t="str">
        <f t="shared" si="27"/>
        <v>20/21</v>
      </c>
      <c r="S359" s="68">
        <f t="shared" si="29"/>
        <v>2720</v>
      </c>
      <c r="T359" s="69" t="s">
        <v>52</v>
      </c>
      <c r="U359" s="69"/>
      <c r="V359" s="73"/>
      <c r="W359" s="73"/>
      <c r="X359" s="22">
        <f>L362</f>
        <v>0</v>
      </c>
      <c r="Y359" s="70" t="s">
        <v>53</v>
      </c>
    </row>
    <row r="360" spans="1:25" ht="12.75" customHeight="1">
      <c r="A360" s="135"/>
      <c r="B360" s="134" t="s">
        <v>54</v>
      </c>
      <c r="C360" s="134" t="s">
        <v>55</v>
      </c>
      <c r="D360" s="134" t="s">
        <v>56</v>
      </c>
      <c r="E360" s="134" t="s">
        <v>54</v>
      </c>
      <c r="F360" s="134" t="s">
        <v>55</v>
      </c>
      <c r="G360" s="134" t="s">
        <v>56</v>
      </c>
      <c r="H360" s="140"/>
      <c r="I360" s="3"/>
      <c r="J360" s="135"/>
      <c r="K360" s="136" t="s">
        <v>57</v>
      </c>
      <c r="L360" s="136" t="s">
        <v>58</v>
      </c>
      <c r="M360" s="136" t="s">
        <v>59</v>
      </c>
      <c r="N360" s="133"/>
      <c r="O360" s="133"/>
      <c r="P360" s="133"/>
      <c r="R360" s="7" t="str">
        <f t="shared" si="27"/>
        <v>20/21</v>
      </c>
      <c r="S360" s="68">
        <f t="shared" si="29"/>
        <v>2720</v>
      </c>
      <c r="T360" s="69" t="s">
        <v>60</v>
      </c>
      <c r="U360" s="69"/>
      <c r="V360" s="68"/>
      <c r="W360" s="68"/>
      <c r="X360" s="22">
        <f>+L363</f>
        <v>0</v>
      </c>
      <c r="Y360" s="70" t="s">
        <v>61</v>
      </c>
    </row>
    <row r="361" spans="1:25" ht="21.75" customHeight="1">
      <c r="A361" s="135"/>
      <c r="B361" s="135"/>
      <c r="C361" s="135"/>
      <c r="D361" s="135"/>
      <c r="E361" s="135"/>
      <c r="F361" s="135"/>
      <c r="G361" s="135"/>
      <c r="H361" s="135"/>
      <c r="I361" s="3"/>
      <c r="J361" s="135"/>
      <c r="K361" s="135"/>
      <c r="L361" s="135"/>
      <c r="M361" s="135"/>
      <c r="N361" s="59" t="s">
        <v>62</v>
      </c>
      <c r="O361" s="59" t="s">
        <v>63</v>
      </c>
      <c r="P361" s="59" t="s">
        <v>64</v>
      </c>
      <c r="R361" s="7" t="str">
        <f t="shared" si="27"/>
        <v>20/21</v>
      </c>
      <c r="S361" s="68">
        <f t="shared" si="29"/>
        <v>2720</v>
      </c>
      <c r="T361" s="69" t="s">
        <v>65</v>
      </c>
      <c r="U361" s="69"/>
      <c r="V361" s="68"/>
      <c r="W361" s="68"/>
      <c r="X361" s="22">
        <f>+M363</f>
        <v>0</v>
      </c>
      <c r="Y361" s="70" t="s">
        <v>66</v>
      </c>
    </row>
    <row r="362" spans="1:25" ht="15.75" customHeight="1">
      <c r="A362" s="59" t="s">
        <v>67</v>
      </c>
      <c r="B362" s="61"/>
      <c r="C362" s="61"/>
      <c r="D362" s="61"/>
      <c r="E362" s="61"/>
      <c r="F362" s="61"/>
      <c r="G362" s="61"/>
      <c r="H362" s="62"/>
      <c r="I362" s="3"/>
      <c r="J362" s="59" t="s">
        <v>67</v>
      </c>
      <c r="K362" s="61"/>
      <c r="L362" s="61"/>
      <c r="M362" s="61"/>
      <c r="N362" s="61"/>
      <c r="O362" s="61"/>
      <c r="P362" s="61"/>
      <c r="R362" s="7" t="str">
        <f t="shared" si="27"/>
        <v>20/21</v>
      </c>
      <c r="S362" s="68">
        <f t="shared" si="29"/>
        <v>2720</v>
      </c>
      <c r="T362" s="75">
        <v>7006</v>
      </c>
      <c r="U362" s="75"/>
      <c r="V362" s="68"/>
      <c r="W362" s="68"/>
      <c r="X362" s="22">
        <f>N362</f>
        <v>0</v>
      </c>
      <c r="Y362" s="77" t="s">
        <v>68</v>
      </c>
    </row>
    <row r="363" spans="1:25" ht="15.75" customHeight="1">
      <c r="A363" s="59" t="s">
        <v>69</v>
      </c>
      <c r="B363" s="61"/>
      <c r="C363" s="61"/>
      <c r="D363" s="35"/>
      <c r="E363" s="61"/>
      <c r="F363" s="61"/>
      <c r="G363" s="63"/>
      <c r="H363" s="62"/>
      <c r="I363" s="3"/>
      <c r="J363" s="59" t="s">
        <v>69</v>
      </c>
      <c r="K363" s="61"/>
      <c r="L363" s="61"/>
      <c r="M363" s="79"/>
      <c r="N363" s="65"/>
      <c r="O363" s="65"/>
      <c r="P363" s="65"/>
      <c r="R363" s="7" t="str">
        <f t="shared" si="27"/>
        <v>20/21</v>
      </c>
      <c r="S363" s="68">
        <f t="shared" si="29"/>
        <v>2720</v>
      </c>
      <c r="T363" s="75">
        <v>7007</v>
      </c>
      <c r="U363" s="75"/>
      <c r="V363" s="68"/>
      <c r="W363" s="68"/>
      <c r="X363" s="22">
        <f>O362</f>
        <v>0</v>
      </c>
      <c r="Y363" s="77" t="s">
        <v>70</v>
      </c>
    </row>
    <row r="364" spans="1:25" ht="15.75" customHeight="1">
      <c r="A364" s="36" t="s">
        <v>71</v>
      </c>
      <c r="B364" s="66">
        <f>IF(B356="","",(B363+B362)/B356)</f>
        <v>0</v>
      </c>
      <c r="C364" s="66">
        <f>IF(B356="","",(C363+C362)/B356)</f>
        <v>0</v>
      </c>
      <c r="D364" s="66">
        <f>IF(B356="","",(D363+D362)/B356)</f>
        <v>0</v>
      </c>
      <c r="E364" s="131" t="str">
        <f>IF(B356="","",IF(B364+C364+D364&gt;Bovinos!$AD$5," -&gt; índices (somados) acima da média",IF(B364+C364+D364&lt;Bovinos!$AD$4," -&gt; índices (somados) abaixo da média","")))</f>
        <v> -&gt; índices (somados) abaixo da média</v>
      </c>
      <c r="F364" s="131"/>
      <c r="G364" s="131"/>
      <c r="H364" s="131"/>
      <c r="I364" s="3"/>
      <c r="J364" s="36" t="s">
        <v>71</v>
      </c>
      <c r="K364" s="67">
        <f>IF(B356="","-",(K363+K362)/B356)</f>
        <v>0</v>
      </c>
      <c r="L364" s="67">
        <f>IF(B356="","-",(L363+L362)/B356)</f>
        <v>0</v>
      </c>
      <c r="M364" s="67">
        <f>IF(B356="","-",(M363+M362+O362+N362+P362)/B356)</f>
        <v>0</v>
      </c>
      <c r="N364" s="132" t="s">
        <v>125</v>
      </c>
      <c r="O364" s="132"/>
      <c r="P364" s="132"/>
      <c r="R364" s="7" t="str">
        <f t="shared" si="27"/>
        <v>20/21</v>
      </c>
      <c r="S364" s="68">
        <f t="shared" si="29"/>
        <v>2720</v>
      </c>
      <c r="T364" s="75">
        <v>7008</v>
      </c>
      <c r="U364" s="75"/>
      <c r="V364" s="68"/>
      <c r="W364" s="68"/>
      <c r="X364" s="22">
        <f>P362</f>
        <v>0</v>
      </c>
      <c r="Y364" s="77" t="s">
        <v>72</v>
      </c>
    </row>
    <row r="365" spans="1:25" ht="7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R365" s="7" t="str">
        <f t="shared" si="27"/>
        <v>20/21</v>
      </c>
      <c r="S365" s="68">
        <f t="shared" si="29"/>
        <v>2720</v>
      </c>
      <c r="T365" s="22" t="s">
        <v>73</v>
      </c>
      <c r="U365" s="22"/>
      <c r="V365" s="24"/>
      <c r="W365" s="24"/>
      <c r="X365" s="22">
        <f>+M362</f>
        <v>0</v>
      </c>
      <c r="Y365" s="25" t="s">
        <v>74</v>
      </c>
    </row>
    <row r="366" spans="1:25" ht="7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R366" s="7" t="str">
        <f t="shared" si="27"/>
        <v>20/21</v>
      </c>
      <c r="S366" s="68">
        <f t="shared" si="29"/>
        <v>2720</v>
      </c>
      <c r="T366" s="22" t="s">
        <v>75</v>
      </c>
      <c r="U366" s="22">
        <f>+H356</f>
        <v>0</v>
      </c>
      <c r="V366" s="24"/>
      <c r="W366" s="24"/>
      <c r="X366" s="22"/>
      <c r="Y366" s="25" t="s">
        <v>76</v>
      </c>
    </row>
    <row r="367" spans="1:25" ht="16.5" customHeight="1">
      <c r="A367" s="20"/>
      <c r="B367" s="20" t="s">
        <v>126</v>
      </c>
      <c r="C367" s="20" t="s">
        <v>127</v>
      </c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R367" s="7" t="str">
        <f t="shared" si="27"/>
        <v>20/21</v>
      </c>
      <c r="S367" s="21" t="str">
        <f>+B367</f>
        <v>2800</v>
      </c>
      <c r="T367" s="22">
        <v>7014</v>
      </c>
      <c r="U367" s="22"/>
      <c r="V367" s="24">
        <f>J371</f>
        <v>0</v>
      </c>
      <c r="W367" s="24"/>
      <c r="X367" s="24"/>
      <c r="Y367" s="25" t="s">
        <v>21</v>
      </c>
    </row>
    <row r="368" spans="1:25" ht="6" customHeight="1">
      <c r="A368" s="26"/>
      <c r="B368" s="27"/>
      <c r="C368" s="28"/>
      <c r="D368" s="28"/>
      <c r="E368" s="28"/>
      <c r="F368" s="28"/>
      <c r="G368" s="3"/>
      <c r="H368" s="3"/>
      <c r="I368" s="29"/>
      <c r="J368" s="3"/>
      <c r="K368" s="3"/>
      <c r="L368" s="30"/>
      <c r="M368" s="3"/>
      <c r="N368" s="3"/>
      <c r="O368" s="3"/>
      <c r="P368" s="3"/>
      <c r="R368" s="7" t="str">
        <f t="shared" si="27"/>
        <v>20/21</v>
      </c>
      <c r="S368" s="21" t="str">
        <f aca="true" t="shared" si="30" ref="S368:S381">+S367</f>
        <v>2800</v>
      </c>
      <c r="T368" s="24"/>
      <c r="U368" s="24"/>
      <c r="V368" s="31">
        <f>M371</f>
        <v>0</v>
      </c>
      <c r="W368" s="24"/>
      <c r="X368" s="24"/>
      <c r="Y368" s="24" t="s">
        <v>22</v>
      </c>
    </row>
    <row r="369" spans="1:25" ht="11.25" customHeight="1">
      <c r="A369" s="35"/>
      <c r="B369" s="133" t="s">
        <v>26</v>
      </c>
      <c r="C369" s="140" t="s">
        <v>27</v>
      </c>
      <c r="D369" s="140"/>
      <c r="E369" s="140" t="s">
        <v>28</v>
      </c>
      <c r="F369" s="140"/>
      <c r="G369" s="35"/>
      <c r="H369" s="140" t="s">
        <v>29</v>
      </c>
      <c r="I369" s="3"/>
      <c r="J369" s="141" t="s">
        <v>30</v>
      </c>
      <c r="K369" s="142"/>
      <c r="L369" s="143"/>
      <c r="M369" s="37"/>
      <c r="N369" s="38"/>
      <c r="P369" s="144" t="s">
        <v>31</v>
      </c>
      <c r="R369" s="7" t="str">
        <f t="shared" si="27"/>
        <v>20/21</v>
      </c>
      <c r="S369" s="21" t="str">
        <f t="shared" si="30"/>
        <v>2800</v>
      </c>
      <c r="T369" s="22" t="s">
        <v>32</v>
      </c>
      <c r="U369" s="22"/>
      <c r="V369" s="22">
        <f>+B371</f>
        <v>12900</v>
      </c>
      <c r="W369" s="39">
        <f>+H377</f>
        <v>0</v>
      </c>
      <c r="X369" s="22">
        <f>B377+C377</f>
        <v>0</v>
      </c>
      <c r="Y369" s="25" t="s">
        <v>33</v>
      </c>
    </row>
    <row r="370" spans="1:25" ht="12" customHeight="1">
      <c r="A370" s="35"/>
      <c r="B370" s="133"/>
      <c r="C370" s="40" t="s">
        <v>35</v>
      </c>
      <c r="D370" s="40" t="s">
        <v>36</v>
      </c>
      <c r="E370" s="40" t="s">
        <v>35</v>
      </c>
      <c r="F370" s="40" t="s">
        <v>36</v>
      </c>
      <c r="G370" s="35"/>
      <c r="H370" s="140"/>
      <c r="I370" s="3"/>
      <c r="J370" s="141"/>
      <c r="K370" s="142"/>
      <c r="L370" s="143"/>
      <c r="M370" s="37"/>
      <c r="N370" s="38"/>
      <c r="O370" s="3"/>
      <c r="P370" s="144"/>
      <c r="R370" s="7" t="str">
        <f t="shared" si="27"/>
        <v>20/21</v>
      </c>
      <c r="S370" s="21" t="str">
        <f t="shared" si="30"/>
        <v>2800</v>
      </c>
      <c r="T370" s="22" t="s">
        <v>37</v>
      </c>
      <c r="U370" s="22"/>
      <c r="V370" s="41"/>
      <c r="W370" s="39">
        <f>H378</f>
        <v>0</v>
      </c>
      <c r="X370" s="22">
        <f>B378+C378</f>
        <v>0</v>
      </c>
      <c r="Y370" s="25" t="s">
        <v>38</v>
      </c>
    </row>
    <row r="371" spans="1:25" ht="16.5" customHeight="1">
      <c r="A371" s="133" t="s">
        <v>39</v>
      </c>
      <c r="B371" s="137">
        <v>12900</v>
      </c>
      <c r="C371" s="43"/>
      <c r="D371" s="43"/>
      <c r="E371" s="43"/>
      <c r="F371" s="43"/>
      <c r="G371" s="44">
        <f>IF(SUM(C372:F372)=0,"",IF(SUM(C371:F371)&lt;1,"&lt;100%",IF(SUM(C371:F371)&gt;1,"&gt;100%","OK")))</f>
      </c>
      <c r="H371" s="45"/>
      <c r="I371" s="3"/>
      <c r="J371" s="46">
        <f>'Leite_-_Produção'!S34</f>
        <v>0</v>
      </c>
      <c r="K371" s="74"/>
      <c r="L371" s="138"/>
      <c r="M371" s="37"/>
      <c r="N371" s="35"/>
      <c r="P371" s="50" t="e">
        <f>SUM(F372+D372)/H371</f>
        <v>#DIV/0!</v>
      </c>
      <c r="R371" s="7" t="str">
        <f t="shared" si="27"/>
        <v>20/21</v>
      </c>
      <c r="S371" s="21" t="str">
        <f t="shared" si="30"/>
        <v>2800</v>
      </c>
      <c r="T371" s="51">
        <v>7590</v>
      </c>
      <c r="U371" s="51"/>
      <c r="V371" s="41"/>
      <c r="W371" s="52">
        <f>+G377</f>
        <v>0</v>
      </c>
      <c r="X371" s="22">
        <f>D377</f>
        <v>0</v>
      </c>
      <c r="Y371" s="53" t="s">
        <v>40</v>
      </c>
    </row>
    <row r="372" spans="1:25" ht="16.5" customHeight="1">
      <c r="A372" s="133"/>
      <c r="B372" s="133"/>
      <c r="C372" s="54">
        <f>+C371*B371</f>
        <v>0</v>
      </c>
      <c r="D372" s="54">
        <f>+D371*B371</f>
        <v>0</v>
      </c>
      <c r="E372" s="54">
        <f>+E371*B371</f>
        <v>0</v>
      </c>
      <c r="F372" s="54">
        <f>+F371*B371</f>
        <v>0</v>
      </c>
      <c r="G372" s="35"/>
      <c r="H372" s="35"/>
      <c r="I372" s="3"/>
      <c r="J372" s="35"/>
      <c r="K372" s="35"/>
      <c r="L372" s="138"/>
      <c r="M372" s="35"/>
      <c r="N372" s="35"/>
      <c r="O372" s="35"/>
      <c r="P372" s="35"/>
      <c r="R372" s="7" t="str">
        <f t="shared" si="27"/>
        <v>20/21</v>
      </c>
      <c r="S372" s="21" t="str">
        <f t="shared" si="30"/>
        <v>2800</v>
      </c>
      <c r="T372" s="22" t="s">
        <v>41</v>
      </c>
      <c r="U372" s="22"/>
      <c r="V372" s="41"/>
      <c r="W372" s="41"/>
      <c r="X372" s="22">
        <f>K377</f>
        <v>0</v>
      </c>
      <c r="Y372" s="25" t="s">
        <v>42</v>
      </c>
    </row>
    <row r="373" spans="1:25" ht="4.5" customHeight="1">
      <c r="A373" s="55"/>
      <c r="B373" s="56"/>
      <c r="C373" s="57"/>
      <c r="D373" s="57"/>
      <c r="E373" s="57"/>
      <c r="F373" s="57"/>
      <c r="G373" s="57"/>
      <c r="H373" s="35"/>
      <c r="I373" s="29"/>
      <c r="J373" s="35"/>
      <c r="K373" s="35"/>
      <c r="L373" s="58"/>
      <c r="M373" s="35"/>
      <c r="N373" s="35"/>
      <c r="O373" s="35"/>
      <c r="P373" s="35"/>
      <c r="R373" s="7" t="str">
        <f t="shared" si="27"/>
        <v>20/21</v>
      </c>
      <c r="S373" s="21" t="str">
        <f t="shared" si="30"/>
        <v>2800</v>
      </c>
      <c r="T373" s="22" t="s">
        <v>43</v>
      </c>
      <c r="U373" s="22"/>
      <c r="V373" s="41"/>
      <c r="W373" s="41"/>
      <c r="X373" s="22">
        <f>K378</f>
        <v>0</v>
      </c>
      <c r="Y373" s="25" t="s">
        <v>44</v>
      </c>
    </row>
    <row r="374" spans="1:25" ht="16.5" customHeight="1">
      <c r="A374" s="135" t="s">
        <v>49</v>
      </c>
      <c r="B374" s="139" t="s">
        <v>46</v>
      </c>
      <c r="C374" s="139"/>
      <c r="D374" s="139"/>
      <c r="E374" s="139" t="s">
        <v>47</v>
      </c>
      <c r="F374" s="139"/>
      <c r="G374" s="139"/>
      <c r="H374" s="140" t="s">
        <v>48</v>
      </c>
      <c r="I374" s="3"/>
      <c r="J374" s="135" t="s">
        <v>49</v>
      </c>
      <c r="K374" s="139" t="s">
        <v>50</v>
      </c>
      <c r="L374" s="139"/>
      <c r="M374" s="139"/>
      <c r="N374" s="133" t="s">
        <v>51</v>
      </c>
      <c r="O374" s="133"/>
      <c r="P374" s="133"/>
      <c r="R374" s="7" t="str">
        <f t="shared" si="27"/>
        <v>20/21</v>
      </c>
      <c r="S374" s="21" t="str">
        <f t="shared" si="30"/>
        <v>2800</v>
      </c>
      <c r="T374" s="22" t="s">
        <v>52</v>
      </c>
      <c r="U374" s="22"/>
      <c r="V374" s="41"/>
      <c r="W374" s="41"/>
      <c r="X374" s="22">
        <f>L377</f>
        <v>0</v>
      </c>
      <c r="Y374" s="25" t="s">
        <v>53</v>
      </c>
    </row>
    <row r="375" spans="1:25" ht="16.5" customHeight="1">
      <c r="A375" s="135"/>
      <c r="B375" s="134" t="s">
        <v>54</v>
      </c>
      <c r="C375" s="134" t="s">
        <v>55</v>
      </c>
      <c r="D375" s="134" t="s">
        <v>56</v>
      </c>
      <c r="E375" s="134" t="s">
        <v>54</v>
      </c>
      <c r="F375" s="134" t="s">
        <v>55</v>
      </c>
      <c r="G375" s="134" t="s">
        <v>56</v>
      </c>
      <c r="H375" s="140"/>
      <c r="I375" s="3"/>
      <c r="J375" s="135"/>
      <c r="K375" s="136" t="s">
        <v>57</v>
      </c>
      <c r="L375" s="136" t="s">
        <v>58</v>
      </c>
      <c r="M375" s="136" t="s">
        <v>59</v>
      </c>
      <c r="N375" s="133"/>
      <c r="O375" s="133"/>
      <c r="P375" s="133"/>
      <c r="R375" s="7" t="str">
        <f t="shared" si="27"/>
        <v>20/21</v>
      </c>
      <c r="S375" s="21" t="str">
        <f t="shared" si="30"/>
        <v>2800</v>
      </c>
      <c r="T375" s="22" t="s">
        <v>60</v>
      </c>
      <c r="U375" s="22"/>
      <c r="V375" s="24"/>
      <c r="W375" s="24"/>
      <c r="X375" s="22">
        <f>+L378</f>
        <v>0</v>
      </c>
      <c r="Y375" s="25" t="s">
        <v>61</v>
      </c>
    </row>
    <row r="376" spans="1:25" ht="18" customHeight="1">
      <c r="A376" s="135"/>
      <c r="B376" s="135"/>
      <c r="C376" s="135"/>
      <c r="D376" s="135"/>
      <c r="E376" s="135"/>
      <c r="F376" s="135"/>
      <c r="G376" s="135"/>
      <c r="H376" s="135"/>
      <c r="I376" s="3"/>
      <c r="J376" s="135"/>
      <c r="K376" s="135"/>
      <c r="L376" s="135"/>
      <c r="M376" s="135"/>
      <c r="N376" s="59" t="s">
        <v>62</v>
      </c>
      <c r="O376" s="59" t="s">
        <v>63</v>
      </c>
      <c r="P376" s="59" t="s">
        <v>64</v>
      </c>
      <c r="R376" s="7" t="str">
        <f t="shared" si="27"/>
        <v>20/21</v>
      </c>
      <c r="S376" s="21" t="str">
        <f t="shared" si="30"/>
        <v>2800</v>
      </c>
      <c r="T376" s="22" t="s">
        <v>65</v>
      </c>
      <c r="U376" s="22"/>
      <c r="V376" s="24"/>
      <c r="W376" s="24"/>
      <c r="X376" s="22">
        <f>+M378</f>
        <v>0</v>
      </c>
      <c r="Y376" s="25" t="s">
        <v>66</v>
      </c>
    </row>
    <row r="377" spans="1:25" ht="16.5" customHeight="1">
      <c r="A377" s="59" t="s">
        <v>67</v>
      </c>
      <c r="B377" s="60"/>
      <c r="C377" s="60"/>
      <c r="D377" s="61"/>
      <c r="E377" s="61"/>
      <c r="F377" s="61"/>
      <c r="G377" s="61"/>
      <c r="H377" s="62"/>
      <c r="I377" s="3"/>
      <c r="J377" s="59" t="s">
        <v>67</v>
      </c>
      <c r="K377" s="60"/>
      <c r="L377" s="60"/>
      <c r="M377" s="60"/>
      <c r="N377" s="61"/>
      <c r="O377" s="61"/>
      <c r="P377" s="61"/>
      <c r="R377" s="7" t="str">
        <f t="shared" si="27"/>
        <v>20/21</v>
      </c>
      <c r="S377" s="21" t="str">
        <f t="shared" si="30"/>
        <v>2800</v>
      </c>
      <c r="T377" s="51">
        <v>7006</v>
      </c>
      <c r="U377" s="51"/>
      <c r="V377" s="24"/>
      <c r="W377" s="24"/>
      <c r="X377" s="22">
        <f>N377</f>
        <v>0</v>
      </c>
      <c r="Y377" s="53" t="s">
        <v>68</v>
      </c>
    </row>
    <row r="378" spans="1:25" ht="16.5" customHeight="1">
      <c r="A378" s="59" t="s">
        <v>69</v>
      </c>
      <c r="B378" s="60"/>
      <c r="C378" s="60"/>
      <c r="D378" s="35"/>
      <c r="E378" s="61"/>
      <c r="F378" s="61"/>
      <c r="G378" s="63"/>
      <c r="H378" s="62"/>
      <c r="I378" s="3"/>
      <c r="J378" s="59" t="s">
        <v>69</v>
      </c>
      <c r="K378" s="60"/>
      <c r="L378" s="60"/>
      <c r="M378" s="64"/>
      <c r="N378" s="65"/>
      <c r="O378" s="65"/>
      <c r="P378" s="65"/>
      <c r="R378" s="7" t="str">
        <f t="shared" si="27"/>
        <v>20/21</v>
      </c>
      <c r="S378" s="21" t="str">
        <f t="shared" si="30"/>
        <v>2800</v>
      </c>
      <c r="T378" s="51">
        <v>7007</v>
      </c>
      <c r="U378" s="51"/>
      <c r="V378" s="24"/>
      <c r="W378" s="24"/>
      <c r="X378" s="22">
        <f>O377</f>
        <v>0</v>
      </c>
      <c r="Y378" s="53" t="s">
        <v>70</v>
      </c>
    </row>
    <row r="379" spans="1:25" ht="18" customHeight="1">
      <c r="A379" s="36" t="s">
        <v>71</v>
      </c>
      <c r="B379" s="66">
        <f>IF(B371="","",(B378+B377)/B371)</f>
        <v>0</v>
      </c>
      <c r="C379" s="66">
        <f>IF(B371="","",(C378+C377)/B371)</f>
        <v>0</v>
      </c>
      <c r="D379" s="66">
        <f>IF(B371="","",(D378+D377)/B371)</f>
        <v>0</v>
      </c>
      <c r="E379" s="131" t="str">
        <f>IF(B371="","",IF(B379+C379+D379&gt;Bovinos!$AD$5," -&gt; índices (somados) acima da média",IF(B379+C379+D379&lt;Bovinos!$AD$4," -&gt; índices (somados) abaixo da média","")))</f>
        <v> -&gt; índices (somados) abaixo da média</v>
      </c>
      <c r="F379" s="131"/>
      <c r="G379" s="131"/>
      <c r="H379" s="131"/>
      <c r="I379" s="3"/>
      <c r="J379" s="36" t="s">
        <v>71</v>
      </c>
      <c r="K379" s="67">
        <f>IF(B371="","-",(K378+K377)/B371)</f>
        <v>0</v>
      </c>
      <c r="L379" s="67">
        <f>IF(B371="","-",(L378+L377)/B371)</f>
        <v>0</v>
      </c>
      <c r="M379" s="67">
        <f>IF(B371="","-",(M378+M377+O377+N377+P377)/B371)</f>
        <v>0</v>
      </c>
      <c r="N379" s="132" t="str">
        <f>IF(AND(K379="-",L379="-",M379="-"),"",IF(K379&gt;Bovinos!$AA$5," -&gt; índice(s) fora da faixa média",IF(K379&lt;Bovinos!$AA$4," -&gt; índice(s) fora da faixa média",IF(L379&gt;Bovinos!$AB$5," -&gt; índice(s) fora da faixa média",IF(L379&lt;Bovinos!$AB$4," -&gt; índice(s) fora da faixa média",IF(M379&gt;Bovinos!$AC$5," -&gt; índice(s) fora da faixa média",IF(M379&lt;Bovinos!$AC$4," -&gt; índice(s) fora da faixa média","")))))))</f>
        <v> -&gt; índice(s) fora da faixa média</v>
      </c>
      <c r="O379" s="132"/>
      <c r="P379" s="132"/>
      <c r="R379" s="7" t="str">
        <f t="shared" si="27"/>
        <v>20/21</v>
      </c>
      <c r="S379" s="21" t="str">
        <f t="shared" si="30"/>
        <v>2800</v>
      </c>
      <c r="T379" s="51">
        <v>7008</v>
      </c>
      <c r="U379" s="51"/>
      <c r="V379" s="24"/>
      <c r="W379" s="24"/>
      <c r="X379" s="22">
        <f>P377</f>
        <v>0</v>
      </c>
      <c r="Y379" s="53" t="s">
        <v>72</v>
      </c>
    </row>
    <row r="380" spans="1:25" ht="7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R380" s="7" t="str">
        <f t="shared" si="27"/>
        <v>20/21</v>
      </c>
      <c r="S380" s="21" t="str">
        <f t="shared" si="30"/>
        <v>2800</v>
      </c>
      <c r="T380" s="22" t="s">
        <v>73</v>
      </c>
      <c r="U380" s="22"/>
      <c r="V380" s="24"/>
      <c r="W380" s="24"/>
      <c r="X380" s="22">
        <f>+M377</f>
        <v>0</v>
      </c>
      <c r="Y380" s="25" t="s">
        <v>74</v>
      </c>
    </row>
    <row r="381" spans="1:25" ht="7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R381" s="7" t="str">
        <f t="shared" si="27"/>
        <v>20/21</v>
      </c>
      <c r="S381" s="21" t="str">
        <f t="shared" si="30"/>
        <v>2800</v>
      </c>
      <c r="T381" s="22" t="s">
        <v>75</v>
      </c>
      <c r="U381" s="22">
        <f>+H371</f>
        <v>0</v>
      </c>
      <c r="V381" s="24"/>
      <c r="W381" s="24"/>
      <c r="X381" s="22"/>
      <c r="Y381" s="25" t="s">
        <v>76</v>
      </c>
    </row>
  </sheetData>
  <sheetProtection selectLockedCells="1" selectUnlockedCells="1"/>
  <mergeCells count="725">
    <mergeCell ref="B9:B10"/>
    <mergeCell ref="C9:D9"/>
    <mergeCell ref="E9:F9"/>
    <mergeCell ref="H9:H10"/>
    <mergeCell ref="J9:J10"/>
    <mergeCell ref="K9:K10"/>
    <mergeCell ref="L9:L10"/>
    <mergeCell ref="P9:P10"/>
    <mergeCell ref="A11:A12"/>
    <mergeCell ref="B11:B12"/>
    <mergeCell ref="L11:L12"/>
    <mergeCell ref="A14:A16"/>
    <mergeCell ref="B14:D14"/>
    <mergeCell ref="E14:G14"/>
    <mergeCell ref="H14:H16"/>
    <mergeCell ref="J14:J16"/>
    <mergeCell ref="K14:M14"/>
    <mergeCell ref="N14:P15"/>
    <mergeCell ref="B15:B16"/>
    <mergeCell ref="C15:C16"/>
    <mergeCell ref="D15:D16"/>
    <mergeCell ref="E15:E16"/>
    <mergeCell ref="F15:F16"/>
    <mergeCell ref="G15:G16"/>
    <mergeCell ref="K15:K16"/>
    <mergeCell ref="L15:L16"/>
    <mergeCell ref="M15:M16"/>
    <mergeCell ref="E19:H19"/>
    <mergeCell ref="N19:P19"/>
    <mergeCell ref="B24:B25"/>
    <mergeCell ref="C24:D24"/>
    <mergeCell ref="E24:F24"/>
    <mergeCell ref="H24:H25"/>
    <mergeCell ref="J24:J25"/>
    <mergeCell ref="K24:K25"/>
    <mergeCell ref="L24:L25"/>
    <mergeCell ref="P24:P25"/>
    <mergeCell ref="A26:A27"/>
    <mergeCell ref="B26:B27"/>
    <mergeCell ref="L26:L27"/>
    <mergeCell ref="A29:A31"/>
    <mergeCell ref="B29:D29"/>
    <mergeCell ref="E29:G29"/>
    <mergeCell ref="H29:H31"/>
    <mergeCell ref="J29:J31"/>
    <mergeCell ref="K29:M29"/>
    <mergeCell ref="N29:P30"/>
    <mergeCell ref="B30:B31"/>
    <mergeCell ref="C30:C31"/>
    <mergeCell ref="D30:D31"/>
    <mergeCell ref="E30:E31"/>
    <mergeCell ref="F30:F31"/>
    <mergeCell ref="G30:G31"/>
    <mergeCell ref="K30:K31"/>
    <mergeCell ref="L30:L31"/>
    <mergeCell ref="M30:M31"/>
    <mergeCell ref="E34:H34"/>
    <mergeCell ref="N34:P34"/>
    <mergeCell ref="B39:B40"/>
    <mergeCell ref="C39:D39"/>
    <mergeCell ref="E39:F39"/>
    <mergeCell ref="H39:H40"/>
    <mergeCell ref="J39:J40"/>
    <mergeCell ref="K39:K40"/>
    <mergeCell ref="L39:L40"/>
    <mergeCell ref="P39:P40"/>
    <mergeCell ref="A41:A42"/>
    <mergeCell ref="B41:B42"/>
    <mergeCell ref="L41:L42"/>
    <mergeCell ref="A44:A46"/>
    <mergeCell ref="B44:D44"/>
    <mergeCell ref="E44:G44"/>
    <mergeCell ref="H44:H46"/>
    <mergeCell ref="J44:J46"/>
    <mergeCell ref="K44:M44"/>
    <mergeCell ref="N44:P45"/>
    <mergeCell ref="B45:B46"/>
    <mergeCell ref="C45:C46"/>
    <mergeCell ref="D45:D46"/>
    <mergeCell ref="E45:E46"/>
    <mergeCell ref="F45:F46"/>
    <mergeCell ref="G45:G46"/>
    <mergeCell ref="K45:K46"/>
    <mergeCell ref="L45:L46"/>
    <mergeCell ref="M45:M46"/>
    <mergeCell ref="E49:H49"/>
    <mergeCell ref="N49:P49"/>
    <mergeCell ref="B54:B55"/>
    <mergeCell ref="C54:D54"/>
    <mergeCell ref="E54:F54"/>
    <mergeCell ref="H54:H55"/>
    <mergeCell ref="J54:J55"/>
    <mergeCell ref="K54:K55"/>
    <mergeCell ref="L54:L55"/>
    <mergeCell ref="P54:P55"/>
    <mergeCell ref="A56:A57"/>
    <mergeCell ref="B56:B57"/>
    <mergeCell ref="L56:L57"/>
    <mergeCell ref="A59:A61"/>
    <mergeCell ref="B59:D59"/>
    <mergeCell ref="E59:G59"/>
    <mergeCell ref="H59:H61"/>
    <mergeCell ref="J59:J61"/>
    <mergeCell ref="K59:M59"/>
    <mergeCell ref="N59:P60"/>
    <mergeCell ref="B60:B61"/>
    <mergeCell ref="C60:C61"/>
    <mergeCell ref="D60:D61"/>
    <mergeCell ref="E60:E61"/>
    <mergeCell ref="F60:F61"/>
    <mergeCell ref="G60:G61"/>
    <mergeCell ref="K60:K61"/>
    <mergeCell ref="L60:L61"/>
    <mergeCell ref="M60:M61"/>
    <mergeCell ref="E64:H64"/>
    <mergeCell ref="N64:P64"/>
    <mergeCell ref="B69:B70"/>
    <mergeCell ref="C69:D69"/>
    <mergeCell ref="E69:F69"/>
    <mergeCell ref="H69:H70"/>
    <mergeCell ref="J69:J70"/>
    <mergeCell ref="K69:K70"/>
    <mergeCell ref="L69:L70"/>
    <mergeCell ref="P69:P70"/>
    <mergeCell ref="A71:A72"/>
    <mergeCell ref="B71:B72"/>
    <mergeCell ref="L71:L72"/>
    <mergeCell ref="A74:A76"/>
    <mergeCell ref="B74:D74"/>
    <mergeCell ref="E74:G74"/>
    <mergeCell ref="H74:H76"/>
    <mergeCell ref="J74:J76"/>
    <mergeCell ref="K74:M74"/>
    <mergeCell ref="N74:P75"/>
    <mergeCell ref="B75:B76"/>
    <mergeCell ref="C75:C76"/>
    <mergeCell ref="D75:D76"/>
    <mergeCell ref="E75:E76"/>
    <mergeCell ref="F75:F76"/>
    <mergeCell ref="G75:G76"/>
    <mergeCell ref="K75:K76"/>
    <mergeCell ref="L75:L76"/>
    <mergeCell ref="M75:M76"/>
    <mergeCell ref="E79:H79"/>
    <mergeCell ref="N79:P79"/>
    <mergeCell ref="B84:B85"/>
    <mergeCell ref="C84:D84"/>
    <mergeCell ref="E84:F84"/>
    <mergeCell ref="H84:H85"/>
    <mergeCell ref="J84:J85"/>
    <mergeCell ref="K84:K85"/>
    <mergeCell ref="L84:L85"/>
    <mergeCell ref="P84:P85"/>
    <mergeCell ref="A86:A87"/>
    <mergeCell ref="B86:B87"/>
    <mergeCell ref="L86:L87"/>
    <mergeCell ref="A89:A91"/>
    <mergeCell ref="B89:D89"/>
    <mergeCell ref="E89:G89"/>
    <mergeCell ref="H89:H91"/>
    <mergeCell ref="J89:J91"/>
    <mergeCell ref="K89:M89"/>
    <mergeCell ref="N89:P90"/>
    <mergeCell ref="B90:B91"/>
    <mergeCell ref="C90:C91"/>
    <mergeCell ref="D90:D91"/>
    <mergeCell ref="E90:E91"/>
    <mergeCell ref="F90:F91"/>
    <mergeCell ref="G90:G91"/>
    <mergeCell ref="K90:K91"/>
    <mergeCell ref="L90:L91"/>
    <mergeCell ref="M90:M91"/>
    <mergeCell ref="E94:H94"/>
    <mergeCell ref="N94:P94"/>
    <mergeCell ref="B99:B100"/>
    <mergeCell ref="C99:D99"/>
    <mergeCell ref="E99:F99"/>
    <mergeCell ref="H99:H100"/>
    <mergeCell ref="J99:J100"/>
    <mergeCell ref="K99:K100"/>
    <mergeCell ref="L99:L100"/>
    <mergeCell ref="P99:P100"/>
    <mergeCell ref="A101:A102"/>
    <mergeCell ref="B101:B102"/>
    <mergeCell ref="L101:L102"/>
    <mergeCell ref="A104:A106"/>
    <mergeCell ref="B104:D104"/>
    <mergeCell ref="E104:G104"/>
    <mergeCell ref="H104:H106"/>
    <mergeCell ref="J104:J106"/>
    <mergeCell ref="K104:M104"/>
    <mergeCell ref="N104:P105"/>
    <mergeCell ref="B105:B106"/>
    <mergeCell ref="C105:C106"/>
    <mergeCell ref="D105:D106"/>
    <mergeCell ref="E105:E106"/>
    <mergeCell ref="F105:F106"/>
    <mergeCell ref="G105:G106"/>
    <mergeCell ref="K105:K106"/>
    <mergeCell ref="L105:L106"/>
    <mergeCell ref="M105:M106"/>
    <mergeCell ref="E109:H109"/>
    <mergeCell ref="N109:P109"/>
    <mergeCell ref="B114:B115"/>
    <mergeCell ref="C114:D114"/>
    <mergeCell ref="E114:F114"/>
    <mergeCell ref="H114:H115"/>
    <mergeCell ref="J114:J115"/>
    <mergeCell ref="K114:K115"/>
    <mergeCell ref="L114:L115"/>
    <mergeCell ref="P114:P115"/>
    <mergeCell ref="A116:A117"/>
    <mergeCell ref="B116:B117"/>
    <mergeCell ref="L116:L117"/>
    <mergeCell ref="A119:A121"/>
    <mergeCell ref="B119:D119"/>
    <mergeCell ref="E119:G119"/>
    <mergeCell ref="H119:H121"/>
    <mergeCell ref="J119:J121"/>
    <mergeCell ref="K119:M119"/>
    <mergeCell ref="N119:P120"/>
    <mergeCell ref="B120:B121"/>
    <mergeCell ref="C120:C121"/>
    <mergeCell ref="D120:D121"/>
    <mergeCell ref="E120:E121"/>
    <mergeCell ref="F120:F121"/>
    <mergeCell ref="G120:G121"/>
    <mergeCell ref="K120:K121"/>
    <mergeCell ref="L120:L121"/>
    <mergeCell ref="M120:M121"/>
    <mergeCell ref="E124:H124"/>
    <mergeCell ref="N124:P124"/>
    <mergeCell ref="B129:B130"/>
    <mergeCell ref="C129:D129"/>
    <mergeCell ref="E129:F129"/>
    <mergeCell ref="H129:H130"/>
    <mergeCell ref="J129:J130"/>
    <mergeCell ref="K129:K130"/>
    <mergeCell ref="L129:L130"/>
    <mergeCell ref="P129:P130"/>
    <mergeCell ref="A131:A132"/>
    <mergeCell ref="B131:B132"/>
    <mergeCell ref="L131:L132"/>
    <mergeCell ref="A134:A136"/>
    <mergeCell ref="B134:D134"/>
    <mergeCell ref="E134:G134"/>
    <mergeCell ref="H134:H136"/>
    <mergeCell ref="J134:J136"/>
    <mergeCell ref="K134:M134"/>
    <mergeCell ref="N134:P135"/>
    <mergeCell ref="B135:B136"/>
    <mergeCell ref="C135:C136"/>
    <mergeCell ref="D135:D136"/>
    <mergeCell ref="E135:E136"/>
    <mergeCell ref="F135:F136"/>
    <mergeCell ref="G135:G136"/>
    <mergeCell ref="K135:K136"/>
    <mergeCell ref="L135:L136"/>
    <mergeCell ref="M135:M136"/>
    <mergeCell ref="E139:H139"/>
    <mergeCell ref="N139:P139"/>
    <mergeCell ref="B144:B145"/>
    <mergeCell ref="C144:D144"/>
    <mergeCell ref="E144:F144"/>
    <mergeCell ref="H144:H145"/>
    <mergeCell ref="J144:J145"/>
    <mergeCell ref="K144:K145"/>
    <mergeCell ref="L144:L145"/>
    <mergeCell ref="P144:P145"/>
    <mergeCell ref="A146:A147"/>
    <mergeCell ref="B146:B147"/>
    <mergeCell ref="L146:L147"/>
    <mergeCell ref="A149:A151"/>
    <mergeCell ref="B149:D149"/>
    <mergeCell ref="E149:G149"/>
    <mergeCell ref="H149:H151"/>
    <mergeCell ref="J149:J151"/>
    <mergeCell ref="K149:M149"/>
    <mergeCell ref="N149:P150"/>
    <mergeCell ref="B150:B151"/>
    <mergeCell ref="C150:C151"/>
    <mergeCell ref="D150:D151"/>
    <mergeCell ref="E150:E151"/>
    <mergeCell ref="F150:F151"/>
    <mergeCell ref="G150:G151"/>
    <mergeCell ref="K150:K151"/>
    <mergeCell ref="L150:L151"/>
    <mergeCell ref="M150:M151"/>
    <mergeCell ref="E154:H154"/>
    <mergeCell ref="N154:P154"/>
    <mergeCell ref="B159:B160"/>
    <mergeCell ref="C159:D159"/>
    <mergeCell ref="E159:F159"/>
    <mergeCell ref="H159:H160"/>
    <mergeCell ref="J159:J160"/>
    <mergeCell ref="K159:K160"/>
    <mergeCell ref="L159:L160"/>
    <mergeCell ref="P159:P160"/>
    <mergeCell ref="A161:A162"/>
    <mergeCell ref="B161:B162"/>
    <mergeCell ref="L161:L162"/>
    <mergeCell ref="A164:A166"/>
    <mergeCell ref="B164:D164"/>
    <mergeCell ref="E164:G164"/>
    <mergeCell ref="H164:H166"/>
    <mergeCell ref="J164:J166"/>
    <mergeCell ref="K164:M164"/>
    <mergeCell ref="N164:P165"/>
    <mergeCell ref="B165:B166"/>
    <mergeCell ref="C165:C166"/>
    <mergeCell ref="D165:D166"/>
    <mergeCell ref="E165:E166"/>
    <mergeCell ref="F165:F166"/>
    <mergeCell ref="G165:G166"/>
    <mergeCell ref="K165:K166"/>
    <mergeCell ref="L165:L166"/>
    <mergeCell ref="M165:M166"/>
    <mergeCell ref="E169:H169"/>
    <mergeCell ref="N169:P169"/>
    <mergeCell ref="B174:B175"/>
    <mergeCell ref="C174:D174"/>
    <mergeCell ref="E174:F174"/>
    <mergeCell ref="H174:H175"/>
    <mergeCell ref="J174:J175"/>
    <mergeCell ref="K174:K175"/>
    <mergeCell ref="L174:L175"/>
    <mergeCell ref="P174:P175"/>
    <mergeCell ref="A176:A177"/>
    <mergeCell ref="B176:B177"/>
    <mergeCell ref="L176:L177"/>
    <mergeCell ref="A179:A181"/>
    <mergeCell ref="B179:D179"/>
    <mergeCell ref="E179:G179"/>
    <mergeCell ref="H179:H181"/>
    <mergeCell ref="J179:J181"/>
    <mergeCell ref="K179:M179"/>
    <mergeCell ref="N179:P180"/>
    <mergeCell ref="B180:B181"/>
    <mergeCell ref="C180:C181"/>
    <mergeCell ref="D180:D181"/>
    <mergeCell ref="E180:E181"/>
    <mergeCell ref="F180:F181"/>
    <mergeCell ref="G180:G181"/>
    <mergeCell ref="K180:K181"/>
    <mergeCell ref="L180:L181"/>
    <mergeCell ref="M180:M181"/>
    <mergeCell ref="E184:H184"/>
    <mergeCell ref="N184:P184"/>
    <mergeCell ref="B189:B190"/>
    <mergeCell ref="C189:D189"/>
    <mergeCell ref="E189:F189"/>
    <mergeCell ref="H189:H190"/>
    <mergeCell ref="J189:J190"/>
    <mergeCell ref="K189:K190"/>
    <mergeCell ref="L189:L190"/>
    <mergeCell ref="P189:P190"/>
    <mergeCell ref="A191:A192"/>
    <mergeCell ref="B191:B192"/>
    <mergeCell ref="L191:L192"/>
    <mergeCell ref="A194:A196"/>
    <mergeCell ref="B194:D194"/>
    <mergeCell ref="E194:G194"/>
    <mergeCell ref="H194:H196"/>
    <mergeCell ref="J194:J196"/>
    <mergeCell ref="K194:M194"/>
    <mergeCell ref="N194:P195"/>
    <mergeCell ref="B195:B196"/>
    <mergeCell ref="C195:C196"/>
    <mergeCell ref="D195:D196"/>
    <mergeCell ref="E195:E196"/>
    <mergeCell ref="F195:F196"/>
    <mergeCell ref="G195:G196"/>
    <mergeCell ref="K195:K196"/>
    <mergeCell ref="L195:L196"/>
    <mergeCell ref="M195:M196"/>
    <mergeCell ref="E199:H199"/>
    <mergeCell ref="N199:P199"/>
    <mergeCell ref="B204:B205"/>
    <mergeCell ref="C204:D204"/>
    <mergeCell ref="E204:F204"/>
    <mergeCell ref="H204:H205"/>
    <mergeCell ref="J204:J205"/>
    <mergeCell ref="K204:K205"/>
    <mergeCell ref="L204:L205"/>
    <mergeCell ref="P204:P205"/>
    <mergeCell ref="A206:A207"/>
    <mergeCell ref="B206:B207"/>
    <mergeCell ref="L206:L207"/>
    <mergeCell ref="A209:A211"/>
    <mergeCell ref="B209:D209"/>
    <mergeCell ref="E209:G209"/>
    <mergeCell ref="H209:H211"/>
    <mergeCell ref="J209:J211"/>
    <mergeCell ref="K209:M209"/>
    <mergeCell ref="N209:P210"/>
    <mergeCell ref="B210:B211"/>
    <mergeCell ref="C210:C211"/>
    <mergeCell ref="D210:D211"/>
    <mergeCell ref="E210:E211"/>
    <mergeCell ref="F210:F211"/>
    <mergeCell ref="G210:G211"/>
    <mergeCell ref="K210:K211"/>
    <mergeCell ref="L210:L211"/>
    <mergeCell ref="M210:M211"/>
    <mergeCell ref="E214:H214"/>
    <mergeCell ref="N214:P214"/>
    <mergeCell ref="B219:B220"/>
    <mergeCell ref="C219:D219"/>
    <mergeCell ref="E219:F219"/>
    <mergeCell ref="H219:H220"/>
    <mergeCell ref="J219:J220"/>
    <mergeCell ref="K219:K220"/>
    <mergeCell ref="L219:L220"/>
    <mergeCell ref="P219:P220"/>
    <mergeCell ref="A221:A222"/>
    <mergeCell ref="B221:B222"/>
    <mergeCell ref="L221:L222"/>
    <mergeCell ref="A224:A226"/>
    <mergeCell ref="B224:D224"/>
    <mergeCell ref="E224:G224"/>
    <mergeCell ref="H224:H226"/>
    <mergeCell ref="J224:J226"/>
    <mergeCell ref="K224:M224"/>
    <mergeCell ref="N224:P225"/>
    <mergeCell ref="B225:B226"/>
    <mergeCell ref="C225:C226"/>
    <mergeCell ref="D225:D226"/>
    <mergeCell ref="E225:E226"/>
    <mergeCell ref="F225:F226"/>
    <mergeCell ref="G225:G226"/>
    <mergeCell ref="K225:K226"/>
    <mergeCell ref="L225:L226"/>
    <mergeCell ref="M225:M226"/>
    <mergeCell ref="E229:H229"/>
    <mergeCell ref="N229:P229"/>
    <mergeCell ref="B234:B235"/>
    <mergeCell ref="C234:D234"/>
    <mergeCell ref="E234:F234"/>
    <mergeCell ref="H234:H235"/>
    <mergeCell ref="J234:J235"/>
    <mergeCell ref="K234:K235"/>
    <mergeCell ref="L234:L235"/>
    <mergeCell ref="P234:P235"/>
    <mergeCell ref="A236:A237"/>
    <mergeCell ref="B236:B237"/>
    <mergeCell ref="L236:L237"/>
    <mergeCell ref="A239:A241"/>
    <mergeCell ref="B239:D239"/>
    <mergeCell ref="E239:G239"/>
    <mergeCell ref="H239:H241"/>
    <mergeCell ref="J239:J241"/>
    <mergeCell ref="K239:M239"/>
    <mergeCell ref="N239:P240"/>
    <mergeCell ref="B240:B241"/>
    <mergeCell ref="C240:C241"/>
    <mergeCell ref="D240:D241"/>
    <mergeCell ref="E240:E241"/>
    <mergeCell ref="F240:F241"/>
    <mergeCell ref="G240:G241"/>
    <mergeCell ref="K240:K241"/>
    <mergeCell ref="L240:L241"/>
    <mergeCell ref="M240:M241"/>
    <mergeCell ref="E244:H244"/>
    <mergeCell ref="N244:P244"/>
    <mergeCell ref="B249:B250"/>
    <mergeCell ref="C249:D249"/>
    <mergeCell ref="E249:F249"/>
    <mergeCell ref="H249:H250"/>
    <mergeCell ref="J249:J250"/>
    <mergeCell ref="K249:K250"/>
    <mergeCell ref="L249:L250"/>
    <mergeCell ref="P249:P250"/>
    <mergeCell ref="A251:A252"/>
    <mergeCell ref="B251:B252"/>
    <mergeCell ref="L251:L252"/>
    <mergeCell ref="A254:A256"/>
    <mergeCell ref="B254:D254"/>
    <mergeCell ref="E254:G254"/>
    <mergeCell ref="H254:H256"/>
    <mergeCell ref="J254:J256"/>
    <mergeCell ref="K254:M254"/>
    <mergeCell ref="N254:P255"/>
    <mergeCell ref="B255:B256"/>
    <mergeCell ref="C255:C256"/>
    <mergeCell ref="D255:D256"/>
    <mergeCell ref="E255:E256"/>
    <mergeCell ref="F255:F256"/>
    <mergeCell ref="G255:G256"/>
    <mergeCell ref="K255:K256"/>
    <mergeCell ref="L255:L256"/>
    <mergeCell ref="M255:M256"/>
    <mergeCell ref="E259:H259"/>
    <mergeCell ref="N259:P259"/>
    <mergeCell ref="B264:B265"/>
    <mergeCell ref="C264:D264"/>
    <mergeCell ref="E264:F264"/>
    <mergeCell ref="H264:H265"/>
    <mergeCell ref="J264:J265"/>
    <mergeCell ref="K264:K265"/>
    <mergeCell ref="L264:L265"/>
    <mergeCell ref="P264:P265"/>
    <mergeCell ref="A266:A267"/>
    <mergeCell ref="B266:B267"/>
    <mergeCell ref="L266:L267"/>
    <mergeCell ref="A269:A271"/>
    <mergeCell ref="B269:D269"/>
    <mergeCell ref="E269:G269"/>
    <mergeCell ref="H269:H271"/>
    <mergeCell ref="J269:J271"/>
    <mergeCell ref="K269:M269"/>
    <mergeCell ref="N269:P270"/>
    <mergeCell ref="B270:B271"/>
    <mergeCell ref="C270:C271"/>
    <mergeCell ref="D270:D271"/>
    <mergeCell ref="E270:E271"/>
    <mergeCell ref="F270:F271"/>
    <mergeCell ref="G270:G271"/>
    <mergeCell ref="K270:K271"/>
    <mergeCell ref="L270:L271"/>
    <mergeCell ref="M270:M271"/>
    <mergeCell ref="E274:H274"/>
    <mergeCell ref="N274:P274"/>
    <mergeCell ref="B279:B280"/>
    <mergeCell ref="C279:D279"/>
    <mergeCell ref="E279:F279"/>
    <mergeCell ref="H279:H280"/>
    <mergeCell ref="J279:J280"/>
    <mergeCell ref="K279:K280"/>
    <mergeCell ref="L279:L280"/>
    <mergeCell ref="P279:P280"/>
    <mergeCell ref="A281:A282"/>
    <mergeCell ref="B281:B282"/>
    <mergeCell ref="L281:L282"/>
    <mergeCell ref="A284:A286"/>
    <mergeCell ref="B284:D284"/>
    <mergeCell ref="E284:G284"/>
    <mergeCell ref="H284:H286"/>
    <mergeCell ref="J284:J286"/>
    <mergeCell ref="K284:M284"/>
    <mergeCell ref="N284:P285"/>
    <mergeCell ref="B285:B286"/>
    <mergeCell ref="C285:C286"/>
    <mergeCell ref="D285:D286"/>
    <mergeCell ref="E285:E286"/>
    <mergeCell ref="F285:F286"/>
    <mergeCell ref="G285:G286"/>
    <mergeCell ref="K285:K286"/>
    <mergeCell ref="L285:L286"/>
    <mergeCell ref="M285:M286"/>
    <mergeCell ref="E289:H289"/>
    <mergeCell ref="N289:P289"/>
    <mergeCell ref="B294:B295"/>
    <mergeCell ref="C294:D294"/>
    <mergeCell ref="E294:F294"/>
    <mergeCell ref="H294:H295"/>
    <mergeCell ref="J294:J295"/>
    <mergeCell ref="K294:K295"/>
    <mergeCell ref="L294:L295"/>
    <mergeCell ref="P294:P295"/>
    <mergeCell ref="A296:A297"/>
    <mergeCell ref="B296:B297"/>
    <mergeCell ref="L296:L297"/>
    <mergeCell ref="A299:A301"/>
    <mergeCell ref="B299:D299"/>
    <mergeCell ref="E299:G299"/>
    <mergeCell ref="H299:H301"/>
    <mergeCell ref="J299:J301"/>
    <mergeCell ref="K299:M299"/>
    <mergeCell ref="N299:P300"/>
    <mergeCell ref="B300:B301"/>
    <mergeCell ref="C300:C301"/>
    <mergeCell ref="D300:D301"/>
    <mergeCell ref="E300:E301"/>
    <mergeCell ref="F300:F301"/>
    <mergeCell ref="G300:G301"/>
    <mergeCell ref="K300:K301"/>
    <mergeCell ref="L300:L301"/>
    <mergeCell ref="M300:M301"/>
    <mergeCell ref="E304:H304"/>
    <mergeCell ref="N304:P304"/>
    <mergeCell ref="B309:B310"/>
    <mergeCell ref="C309:D309"/>
    <mergeCell ref="E309:F309"/>
    <mergeCell ref="H309:H310"/>
    <mergeCell ref="J309:J310"/>
    <mergeCell ref="K309:K310"/>
    <mergeCell ref="L309:L310"/>
    <mergeCell ref="P309:P310"/>
    <mergeCell ref="A311:A312"/>
    <mergeCell ref="B311:B312"/>
    <mergeCell ref="L311:L312"/>
    <mergeCell ref="A314:A316"/>
    <mergeCell ref="B314:D314"/>
    <mergeCell ref="E314:G314"/>
    <mergeCell ref="H314:H316"/>
    <mergeCell ref="J314:J316"/>
    <mergeCell ref="K314:M314"/>
    <mergeCell ref="N314:P315"/>
    <mergeCell ref="B315:B316"/>
    <mergeCell ref="C315:C316"/>
    <mergeCell ref="D315:D316"/>
    <mergeCell ref="E315:E316"/>
    <mergeCell ref="F315:F316"/>
    <mergeCell ref="G315:G316"/>
    <mergeCell ref="K315:K316"/>
    <mergeCell ref="L315:L316"/>
    <mergeCell ref="M315:M316"/>
    <mergeCell ref="E319:H319"/>
    <mergeCell ref="N319:P319"/>
    <mergeCell ref="B324:B325"/>
    <mergeCell ref="C324:D324"/>
    <mergeCell ref="E324:F324"/>
    <mergeCell ref="H324:H325"/>
    <mergeCell ref="J324:J325"/>
    <mergeCell ref="K324:K325"/>
    <mergeCell ref="L324:L325"/>
    <mergeCell ref="P324:P325"/>
    <mergeCell ref="A326:A327"/>
    <mergeCell ref="B326:B327"/>
    <mergeCell ref="L326:L327"/>
    <mergeCell ref="A329:A331"/>
    <mergeCell ref="B329:D329"/>
    <mergeCell ref="E329:G329"/>
    <mergeCell ref="H329:H331"/>
    <mergeCell ref="J329:J331"/>
    <mergeCell ref="K329:M329"/>
    <mergeCell ref="N329:P330"/>
    <mergeCell ref="B330:B331"/>
    <mergeCell ref="C330:C331"/>
    <mergeCell ref="D330:D331"/>
    <mergeCell ref="E330:E331"/>
    <mergeCell ref="F330:F331"/>
    <mergeCell ref="G330:G331"/>
    <mergeCell ref="K330:K331"/>
    <mergeCell ref="L330:L331"/>
    <mergeCell ref="M330:M331"/>
    <mergeCell ref="E334:H334"/>
    <mergeCell ref="N334:P334"/>
    <mergeCell ref="B339:B340"/>
    <mergeCell ref="C339:D339"/>
    <mergeCell ref="E339:F339"/>
    <mergeCell ref="H339:H340"/>
    <mergeCell ref="J339:J340"/>
    <mergeCell ref="K339:K340"/>
    <mergeCell ref="L339:L340"/>
    <mergeCell ref="P339:P340"/>
    <mergeCell ref="A341:A342"/>
    <mergeCell ref="B341:B342"/>
    <mergeCell ref="L341:L342"/>
    <mergeCell ref="A344:A346"/>
    <mergeCell ref="B344:D344"/>
    <mergeCell ref="E344:G344"/>
    <mergeCell ref="H344:H346"/>
    <mergeCell ref="J344:J346"/>
    <mergeCell ref="K344:M344"/>
    <mergeCell ref="N344:P345"/>
    <mergeCell ref="B345:B346"/>
    <mergeCell ref="C345:C346"/>
    <mergeCell ref="D345:D346"/>
    <mergeCell ref="E345:E346"/>
    <mergeCell ref="F345:F346"/>
    <mergeCell ref="G345:G346"/>
    <mergeCell ref="K345:K346"/>
    <mergeCell ref="L345:L346"/>
    <mergeCell ref="M345:M346"/>
    <mergeCell ref="E349:H349"/>
    <mergeCell ref="N349:P349"/>
    <mergeCell ref="B354:B355"/>
    <mergeCell ref="C354:D354"/>
    <mergeCell ref="E354:F354"/>
    <mergeCell ref="H354:H355"/>
    <mergeCell ref="J354:J355"/>
    <mergeCell ref="K354:K355"/>
    <mergeCell ref="L354:L355"/>
    <mergeCell ref="P354:P355"/>
    <mergeCell ref="M360:M361"/>
    <mergeCell ref="A356:A357"/>
    <mergeCell ref="B356:B357"/>
    <mergeCell ref="L356:L357"/>
    <mergeCell ref="A359:A361"/>
    <mergeCell ref="B359:D359"/>
    <mergeCell ref="E359:G359"/>
    <mergeCell ref="H359:H361"/>
    <mergeCell ref="J359:J361"/>
    <mergeCell ref="K359:M359"/>
    <mergeCell ref="P369:P370"/>
    <mergeCell ref="N359:P360"/>
    <mergeCell ref="B360:B361"/>
    <mergeCell ref="C360:C361"/>
    <mergeCell ref="D360:D361"/>
    <mergeCell ref="E360:E361"/>
    <mergeCell ref="F360:F361"/>
    <mergeCell ref="G360:G361"/>
    <mergeCell ref="K360:K361"/>
    <mergeCell ref="L360:L361"/>
    <mergeCell ref="K374:M374"/>
    <mergeCell ref="E364:H364"/>
    <mergeCell ref="N364:P364"/>
    <mergeCell ref="B369:B370"/>
    <mergeCell ref="C369:D369"/>
    <mergeCell ref="E369:F369"/>
    <mergeCell ref="H369:H370"/>
    <mergeCell ref="J369:J370"/>
    <mergeCell ref="K369:K370"/>
    <mergeCell ref="L369:L370"/>
    <mergeCell ref="L375:L376"/>
    <mergeCell ref="M375:M376"/>
    <mergeCell ref="A371:A372"/>
    <mergeCell ref="B371:B372"/>
    <mergeCell ref="L371:L372"/>
    <mergeCell ref="A374:A376"/>
    <mergeCell ref="B374:D374"/>
    <mergeCell ref="E374:G374"/>
    <mergeCell ref="H374:H376"/>
    <mergeCell ref="J374:J376"/>
    <mergeCell ref="E379:H379"/>
    <mergeCell ref="N379:P379"/>
    <mergeCell ref="N374:P375"/>
    <mergeCell ref="B375:B376"/>
    <mergeCell ref="C375:C376"/>
    <mergeCell ref="D375:D376"/>
    <mergeCell ref="E375:E376"/>
    <mergeCell ref="F375:F376"/>
    <mergeCell ref="G375:G376"/>
    <mergeCell ref="K375:K376"/>
  </mergeCells>
  <conditionalFormatting sqref="G11 G26 G41 G56 G71 G86 G101 G116 G131 G146 G161 G176 G191 G206 G221 G236 G251 G266 G281 G296 G311 G326 G341 G356 G371">
    <cfRule type="cellIs" priority="1" dxfId="129" operator="equal" stopIfTrue="1">
      <formula>"&gt;100%"</formula>
    </cfRule>
    <cfRule type="cellIs" priority="2" dxfId="129" operator="equal" stopIfTrue="1">
      <formula>"&lt;100%"</formula>
    </cfRule>
    <cfRule type="cellIs" priority="3" dxfId="130" operator="equal" stopIfTrue="1">
      <formula>"OK"</formula>
    </cfRule>
  </conditionalFormatting>
  <conditionalFormatting sqref="B19">
    <cfRule type="expression" priority="4" dxfId="131" stopIfTrue="1">
      <formula>OR(B19&lt;$AD$4,B19&gt;$AD$5)</formula>
    </cfRule>
  </conditionalFormatting>
  <conditionalFormatting sqref="K19">
    <cfRule type="expression" priority="5" dxfId="131" stopIfTrue="1">
      <formula>OR(K19&lt;$AA$4,K19&gt;$AA$5)</formula>
    </cfRule>
    <cfRule type="expression" priority="6" dxfId="131" stopIfTrue="1">
      <formula>"ou(K19&lt;$AA$4;k19&gt;$AA$5)"</formula>
    </cfRule>
  </conditionalFormatting>
  <conditionalFormatting sqref="L19">
    <cfRule type="expression" priority="7" dxfId="131" stopIfTrue="1">
      <formula>OR(L19&lt;$AB$4,L19&gt;$AB$5)</formula>
    </cfRule>
  </conditionalFormatting>
  <conditionalFormatting sqref="M19">
    <cfRule type="expression" priority="8" dxfId="131" stopIfTrue="1">
      <formula>OR(M19&lt;$AC$4,M19&gt;$AC$5)</formula>
    </cfRule>
  </conditionalFormatting>
  <conditionalFormatting sqref="L34">
    <cfRule type="expression" priority="9" dxfId="131" stopIfTrue="1">
      <formula>OR(L34&lt;$AB$4,L34&gt;$AB$5)</formula>
    </cfRule>
  </conditionalFormatting>
  <conditionalFormatting sqref="B34">
    <cfRule type="expression" priority="10" dxfId="131" stopIfTrue="1">
      <formula>OR(B34&lt;$AD$4,B34&gt;$AD$5)</formula>
    </cfRule>
  </conditionalFormatting>
  <conditionalFormatting sqref="K34">
    <cfRule type="expression" priority="11" dxfId="131" stopIfTrue="1">
      <formula>OR(K34&lt;$AA$4,K34&gt;$AA$5)</formula>
    </cfRule>
    <cfRule type="expression" priority="12" dxfId="131" stopIfTrue="1">
      <formula>"ou(K19&lt;$AA$4;k19&gt;$AA$5)"</formula>
    </cfRule>
  </conditionalFormatting>
  <conditionalFormatting sqref="M34">
    <cfRule type="expression" priority="13" dxfId="131" stopIfTrue="1">
      <formula>OR(M34&lt;$AC$4,M34&gt;$AC$5)</formula>
    </cfRule>
  </conditionalFormatting>
  <conditionalFormatting sqref="K49">
    <cfRule type="expression" priority="14" dxfId="131" stopIfTrue="1">
      <formula>OR(K49&lt;$AA$4,K49&gt;$AA$5)</formula>
    </cfRule>
    <cfRule type="expression" priority="15" dxfId="131" stopIfTrue="1">
      <formula>"ou(K19&lt;$AA$4;k19&gt;$AA$5)"</formula>
    </cfRule>
  </conditionalFormatting>
  <conditionalFormatting sqref="B49">
    <cfRule type="expression" priority="16" dxfId="131" stopIfTrue="1">
      <formula>OR(B49&lt;$AD$4,B49&gt;$AD$5)</formula>
    </cfRule>
  </conditionalFormatting>
  <conditionalFormatting sqref="L49">
    <cfRule type="expression" priority="17" dxfId="131" stopIfTrue="1">
      <formula>OR(L49&lt;$AB$4,L49&gt;$AB$5)</formula>
    </cfRule>
  </conditionalFormatting>
  <conditionalFormatting sqref="M49">
    <cfRule type="expression" priority="18" dxfId="131" stopIfTrue="1">
      <formula>OR(M49&lt;$AC$4,M49&gt;$AC$5)</formula>
    </cfRule>
  </conditionalFormatting>
  <conditionalFormatting sqref="K64">
    <cfRule type="expression" priority="19" dxfId="131" stopIfTrue="1">
      <formula>OR(K64&lt;$AA$4,K64&gt;$AA$5)</formula>
    </cfRule>
    <cfRule type="expression" priority="20" dxfId="131" stopIfTrue="1">
      <formula>"ou(K19&lt;$AA$4;k19&gt;$AA$5)"</formula>
    </cfRule>
  </conditionalFormatting>
  <conditionalFormatting sqref="B64">
    <cfRule type="expression" priority="21" dxfId="131" stopIfTrue="1">
      <formula>OR(B64&lt;$AD$4,B64&gt;$AD$5)</formula>
    </cfRule>
  </conditionalFormatting>
  <conditionalFormatting sqref="L64">
    <cfRule type="expression" priority="22" dxfId="131" stopIfTrue="1">
      <formula>OR(L64&lt;$AB$4,L64&gt;$AB$5)</formula>
    </cfRule>
  </conditionalFormatting>
  <conditionalFormatting sqref="M64">
    <cfRule type="expression" priority="23" dxfId="131" stopIfTrue="1">
      <formula>OR(M64&lt;$AC$4,M64&gt;$AC$5)</formula>
    </cfRule>
  </conditionalFormatting>
  <conditionalFormatting sqref="L214">
    <cfRule type="expression" priority="24" dxfId="131" stopIfTrue="1">
      <formula>OR(L214&lt;$AB$4,L214&gt;$AB$5)</formula>
    </cfRule>
  </conditionalFormatting>
  <conditionalFormatting sqref="K214">
    <cfRule type="expression" priority="25" dxfId="131" stopIfTrue="1">
      <formula>OR(K214&lt;$AA$4,K214&gt;$AA$5)</formula>
    </cfRule>
    <cfRule type="expression" priority="26" dxfId="131" stopIfTrue="1">
      <formula>"ou(K19&lt;$AA$4;k19&gt;$AA$5)"</formula>
    </cfRule>
  </conditionalFormatting>
  <conditionalFormatting sqref="K229">
    <cfRule type="expression" priority="27" dxfId="131" stopIfTrue="1">
      <formula>OR(K229&lt;$AA$4,K229&gt;$AA$5)</formula>
    </cfRule>
    <cfRule type="expression" priority="28" dxfId="131" stopIfTrue="1">
      <formula>"ou(K19&lt;$AA$4;k19&gt;$AA$5)"</formula>
    </cfRule>
  </conditionalFormatting>
  <conditionalFormatting sqref="K244">
    <cfRule type="expression" priority="29" dxfId="131" stopIfTrue="1">
      <formula>OR(K244&lt;$AA$4,K244&gt;$AA$5)</formula>
    </cfRule>
    <cfRule type="expression" priority="30" dxfId="131" stopIfTrue="1">
      <formula>"ou(K19&lt;$AA$4;k19&gt;$AA$5)"</formula>
    </cfRule>
  </conditionalFormatting>
  <conditionalFormatting sqref="B184">
    <cfRule type="expression" priority="31" dxfId="131" stopIfTrue="1">
      <formula>OR(B184&lt;$AD$4,B184&gt;$AD$5)</formula>
    </cfRule>
  </conditionalFormatting>
  <conditionalFormatting sqref="L184">
    <cfRule type="expression" priority="32" dxfId="131" stopIfTrue="1">
      <formula>OR(L184&lt;$AB$4,L184&gt;$AB$5)</formula>
    </cfRule>
  </conditionalFormatting>
  <conditionalFormatting sqref="B199">
    <cfRule type="expression" priority="33" dxfId="131" stopIfTrue="1">
      <formula>OR(B199&lt;$AD$4,B199&gt;$AD$5)</formula>
    </cfRule>
  </conditionalFormatting>
  <conditionalFormatting sqref="L199">
    <cfRule type="expression" priority="34" dxfId="131" stopIfTrue="1">
      <formula>OR(L199&lt;$AB$4,L199&gt;$AB$5)</formula>
    </cfRule>
  </conditionalFormatting>
  <conditionalFormatting sqref="B214">
    <cfRule type="expression" priority="35" dxfId="131" stopIfTrue="1">
      <formula>OR(B214&lt;$AD$4,B214&gt;$AD$5)</formula>
    </cfRule>
  </conditionalFormatting>
  <conditionalFormatting sqref="M184">
    <cfRule type="expression" priority="36" dxfId="131" stopIfTrue="1">
      <formula>OR(M184&lt;$AC$4,M184&gt;$AC$5)</formula>
    </cfRule>
  </conditionalFormatting>
  <conditionalFormatting sqref="M199">
    <cfRule type="expression" priority="37" dxfId="131" stopIfTrue="1">
      <formula>OR(M199&lt;$AC$4,M199&gt;$AC$5)</formula>
    </cfRule>
  </conditionalFormatting>
  <conditionalFormatting sqref="M214">
    <cfRule type="expression" priority="38" dxfId="131" stopIfTrue="1">
      <formula>OR(M214&lt;$AC$4,M214&gt;$AC$5)</formula>
    </cfRule>
  </conditionalFormatting>
  <conditionalFormatting sqref="K199">
    <cfRule type="expression" priority="39" dxfId="131" stopIfTrue="1">
      <formula>OR(K199&lt;$AA$4,K199&gt;$AA$5)</formula>
    </cfRule>
    <cfRule type="expression" priority="40" dxfId="131" stopIfTrue="1">
      <formula>"ou(K19&lt;$AA$4;k19&gt;$AA$5)"</formula>
    </cfRule>
  </conditionalFormatting>
  <conditionalFormatting sqref="L244">
    <cfRule type="expression" priority="41" dxfId="131" stopIfTrue="1">
      <formula>OR(L244&lt;$AB$4,L244&gt;$AB$5)</formula>
    </cfRule>
  </conditionalFormatting>
  <conditionalFormatting sqref="B244">
    <cfRule type="expression" priority="42" dxfId="131" stopIfTrue="1">
      <formula>OR(B244&lt;$AD$4,B244&gt;$AD$5)</formula>
    </cfRule>
  </conditionalFormatting>
  <conditionalFormatting sqref="M244">
    <cfRule type="expression" priority="43" dxfId="131" stopIfTrue="1">
      <formula>OR(M244&lt;$AC$4,M244&gt;$AC$5)</formula>
    </cfRule>
  </conditionalFormatting>
  <conditionalFormatting sqref="B259">
    <cfRule type="expression" priority="44" dxfId="131" stopIfTrue="1">
      <formula>OR(B259&lt;$AD$4,B259&gt;$AD$5)</formula>
    </cfRule>
  </conditionalFormatting>
  <conditionalFormatting sqref="L259">
    <cfRule type="expression" priority="45" dxfId="131" stopIfTrue="1">
      <formula>OR(L259&lt;$AB$4,L259&gt;$AB$5)</formula>
    </cfRule>
  </conditionalFormatting>
  <conditionalFormatting sqref="M259">
    <cfRule type="expression" priority="46" dxfId="131" stopIfTrue="1">
      <formula>OR(M259&lt;$AC$4,M259&gt;$AC$5)</formula>
    </cfRule>
  </conditionalFormatting>
  <conditionalFormatting sqref="L229">
    <cfRule type="expression" priority="47" dxfId="131" stopIfTrue="1">
      <formula>OR(L229&lt;$AB$4,L229&gt;$AB$5)</formula>
    </cfRule>
  </conditionalFormatting>
  <conditionalFormatting sqref="B229">
    <cfRule type="expression" priority="48" dxfId="131" stopIfTrue="1">
      <formula>OR(B229&lt;$AD$4,B229&gt;$AD$5)</formula>
    </cfRule>
  </conditionalFormatting>
  <conditionalFormatting sqref="M229">
    <cfRule type="expression" priority="49" dxfId="131" stopIfTrue="1">
      <formula>OR(M229&lt;$AC$4,M229&gt;$AC$5)</formula>
    </cfRule>
  </conditionalFormatting>
  <conditionalFormatting sqref="K184">
    <cfRule type="expression" priority="50" dxfId="131" stopIfTrue="1">
      <formula>OR(K184&lt;$AA$4,K184&gt;$AA$5)</formula>
    </cfRule>
    <cfRule type="expression" priority="51" dxfId="131" stopIfTrue="1">
      <formula>"ou(K19&lt;$AA$4;k19&gt;$AA$5)"</formula>
    </cfRule>
  </conditionalFormatting>
  <conditionalFormatting sqref="K259">
    <cfRule type="expression" priority="52" dxfId="131" stopIfTrue="1">
      <formula>OR(K259&lt;$AA$4,K259&gt;$AA$5)</formula>
    </cfRule>
    <cfRule type="expression" priority="53" dxfId="131" stopIfTrue="1">
      <formula>"ou(K19&lt;$AA$4;k19&gt;$AA$5)"</formula>
    </cfRule>
  </conditionalFormatting>
  <conditionalFormatting sqref="K274">
    <cfRule type="expression" priority="54" dxfId="131" stopIfTrue="1">
      <formula>OR(K274&lt;$AA$4,K274&gt;$AA$5)</formula>
    </cfRule>
    <cfRule type="expression" priority="55" dxfId="131" stopIfTrue="1">
      <formula>"ou(K19&lt;$AA$4;k19&gt;$AA$5)"</formula>
    </cfRule>
  </conditionalFormatting>
  <conditionalFormatting sqref="K169">
    <cfRule type="expression" priority="56" dxfId="131" stopIfTrue="1">
      <formula>OR(K169&lt;$AA$4,K169&gt;$AA$5)</formula>
    </cfRule>
    <cfRule type="expression" priority="57" dxfId="131" stopIfTrue="1">
      <formula>"ou(K19&lt;$AA$4;k19&gt;$AA$5)"</formula>
    </cfRule>
  </conditionalFormatting>
  <conditionalFormatting sqref="B169">
    <cfRule type="expression" priority="58" dxfId="131" stopIfTrue="1">
      <formula>OR(B169&lt;$AD$4,B169&gt;$AD$5)</formula>
    </cfRule>
  </conditionalFormatting>
  <conditionalFormatting sqref="L169">
    <cfRule type="expression" priority="59" dxfId="131" stopIfTrue="1">
      <formula>OR(L169&lt;$AB$4,L169&gt;$AB$5)</formula>
    </cfRule>
  </conditionalFormatting>
  <conditionalFormatting sqref="M169">
    <cfRule type="expression" priority="60" dxfId="131" stopIfTrue="1">
      <formula>OR(M169&lt;$AC$4,M169&gt;$AC$5)</formula>
    </cfRule>
  </conditionalFormatting>
  <conditionalFormatting sqref="B274">
    <cfRule type="expression" priority="61" dxfId="131" stopIfTrue="1">
      <formula>OR(B274&lt;$AD$4,B274&gt;$AD$5)</formula>
    </cfRule>
  </conditionalFormatting>
  <conditionalFormatting sqref="L274">
    <cfRule type="expression" priority="62" dxfId="131" stopIfTrue="1">
      <formula>OR(L274&lt;$AB$4,L274&gt;$AB$5)</formula>
    </cfRule>
  </conditionalFormatting>
  <conditionalFormatting sqref="M274">
    <cfRule type="expression" priority="63" dxfId="131" stopIfTrue="1">
      <formula>OR(M274&lt;$AC$4,M274&gt;$AC$5)</formula>
    </cfRule>
  </conditionalFormatting>
  <conditionalFormatting sqref="L289">
    <cfRule type="expression" priority="64" dxfId="131" stopIfTrue="1">
      <formula>OR(L289&lt;$AB$4,L289&gt;$AB$5)</formula>
    </cfRule>
  </conditionalFormatting>
  <conditionalFormatting sqref="M289">
    <cfRule type="expression" priority="65" dxfId="131" stopIfTrue="1">
      <formula>OR(M289&lt;$AC$4,M289&gt;$AC$5)</formula>
    </cfRule>
  </conditionalFormatting>
  <conditionalFormatting sqref="B289">
    <cfRule type="expression" priority="66" dxfId="131" stopIfTrue="1">
      <formula>OR(B289&lt;$AD$4,B289&gt;$AD$5)</formula>
    </cfRule>
  </conditionalFormatting>
  <conditionalFormatting sqref="K289">
    <cfRule type="expression" priority="67" dxfId="131" stopIfTrue="1">
      <formula>OR(K289&lt;$AA$4,K289&gt;$AA$5)</formula>
    </cfRule>
    <cfRule type="expression" priority="68" dxfId="131" stopIfTrue="1">
      <formula>"ou(K19&lt;$AA$4;k19&gt;$AA$5)"</formula>
    </cfRule>
  </conditionalFormatting>
  <conditionalFormatting sqref="K304">
    <cfRule type="expression" priority="69" dxfId="131" stopIfTrue="1">
      <formula>OR(K304&lt;$AA$4,K304&gt;$AA$5)</formula>
    </cfRule>
    <cfRule type="expression" priority="70" dxfId="131" stopIfTrue="1">
      <formula>"ou(K19&lt;$AA$4;k19&gt;$AA$5)"</formula>
    </cfRule>
  </conditionalFormatting>
  <conditionalFormatting sqref="L304">
    <cfRule type="expression" priority="71" dxfId="131" stopIfTrue="1">
      <formula>OR(L304&lt;$AB$4,L304&gt;$AB$5)</formula>
    </cfRule>
  </conditionalFormatting>
  <conditionalFormatting sqref="M304">
    <cfRule type="expression" priority="72" dxfId="131" stopIfTrue="1">
      <formula>OR(M304&lt;$AC$4,M304&gt;$AC$5)</formula>
    </cfRule>
  </conditionalFormatting>
  <conditionalFormatting sqref="B304">
    <cfRule type="expression" priority="73" dxfId="131" stopIfTrue="1">
      <formula>OR(B304&lt;$AD$4,B304&gt;$AD$5)</formula>
    </cfRule>
  </conditionalFormatting>
  <conditionalFormatting sqref="B319">
    <cfRule type="expression" priority="74" dxfId="131" stopIfTrue="1">
      <formula>OR(B319&lt;$AD$4,B319&gt;$AD$5)</formula>
    </cfRule>
  </conditionalFormatting>
  <conditionalFormatting sqref="B334">
    <cfRule type="expression" priority="75" dxfId="131" stopIfTrue="1">
      <formula>OR(B334&lt;$AD$4,B334&gt;$AD$5)</formula>
    </cfRule>
  </conditionalFormatting>
  <conditionalFormatting sqref="B349">
    <cfRule type="expression" priority="76" dxfId="131" stopIfTrue="1">
      <formula>OR(B349&lt;$AD$4,B349&gt;$AD$5)</formula>
    </cfRule>
  </conditionalFormatting>
  <conditionalFormatting sqref="B364">
    <cfRule type="expression" priority="77" dxfId="131" stopIfTrue="1">
      <formula>OR(B364&lt;$AD$4,B364&gt;$AD$5)</formula>
    </cfRule>
  </conditionalFormatting>
  <conditionalFormatting sqref="B379">
    <cfRule type="expression" priority="78" dxfId="131" stopIfTrue="1">
      <formula>OR(B379&lt;$AD$4,B379&gt;$AD$5)</formula>
    </cfRule>
  </conditionalFormatting>
  <conditionalFormatting sqref="K334">
    <cfRule type="expression" priority="79" dxfId="131" stopIfTrue="1">
      <formula>OR(K334&lt;$AA$4,K334&gt;$AA$5)</formula>
    </cfRule>
    <cfRule type="expression" priority="80" dxfId="131" stopIfTrue="1">
      <formula>"ou(K19&lt;$AA$4;k19&gt;$AA$5)"</formula>
    </cfRule>
  </conditionalFormatting>
  <conditionalFormatting sqref="L334">
    <cfRule type="expression" priority="81" dxfId="131" stopIfTrue="1">
      <formula>OR(L334&lt;$AB$4,L334&gt;$AB$5)</formula>
    </cfRule>
  </conditionalFormatting>
  <conditionalFormatting sqref="M334">
    <cfRule type="expression" priority="82" dxfId="131" stopIfTrue="1">
      <formula>OR(M334&lt;$AC$4,M334&gt;$AC$5)</formula>
    </cfRule>
  </conditionalFormatting>
  <conditionalFormatting sqref="K349">
    <cfRule type="expression" priority="83" dxfId="131" stopIfTrue="1">
      <formula>OR(K349&lt;$AA$4,K349&gt;$AA$5)</formula>
    </cfRule>
    <cfRule type="expression" priority="84" dxfId="131" stopIfTrue="1">
      <formula>"ou(K19&lt;$AA$4;k19&gt;$AA$5)"</formula>
    </cfRule>
  </conditionalFormatting>
  <conditionalFormatting sqref="L349">
    <cfRule type="expression" priority="85" dxfId="131" stopIfTrue="1">
      <formula>OR(L349&lt;$AB$4,L349&gt;$AB$5)</formula>
    </cfRule>
  </conditionalFormatting>
  <conditionalFormatting sqref="M349">
    <cfRule type="expression" priority="86" dxfId="131" stopIfTrue="1">
      <formula>OR(M349&lt;$AC$4,M349&gt;$AC$5)</formula>
    </cfRule>
  </conditionalFormatting>
  <conditionalFormatting sqref="K364">
    <cfRule type="expression" priority="87" dxfId="131" stopIfTrue="1">
      <formula>OR(K364&lt;$AA$4,K364&gt;$AA$5)</formula>
    </cfRule>
    <cfRule type="expression" priority="88" dxfId="131" stopIfTrue="1">
      <formula>"ou(K19&lt;$AA$4;k19&gt;$AA$5)"</formula>
    </cfRule>
  </conditionalFormatting>
  <conditionalFormatting sqref="L364">
    <cfRule type="expression" priority="89" dxfId="131" stopIfTrue="1">
      <formula>OR(L364&lt;$AB$4,L364&gt;$AB$5)</formula>
    </cfRule>
  </conditionalFormatting>
  <conditionalFormatting sqref="M364">
    <cfRule type="expression" priority="90" dxfId="131" stopIfTrue="1">
      <formula>OR(M364&lt;$AC$4,M364&gt;$AC$5)</formula>
    </cfRule>
  </conditionalFormatting>
  <conditionalFormatting sqref="K319">
    <cfRule type="expression" priority="91" dxfId="131" stopIfTrue="1">
      <formula>OR(K319&lt;$AA$4,K319&gt;$AA$5)</formula>
    </cfRule>
    <cfRule type="expression" priority="92" dxfId="131" stopIfTrue="1">
      <formula>"ou(K19&lt;$AA$4;k19&gt;$AA$5)"</formula>
    </cfRule>
  </conditionalFormatting>
  <conditionalFormatting sqref="L319">
    <cfRule type="expression" priority="93" dxfId="131" stopIfTrue="1">
      <formula>OR(L319&lt;$AB$4,L319&gt;$AB$5)</formula>
    </cfRule>
  </conditionalFormatting>
  <conditionalFormatting sqref="M319">
    <cfRule type="expression" priority="94" dxfId="131" stopIfTrue="1">
      <formula>OR(M319&lt;$AC$4,M319&gt;$AC$5)</formula>
    </cfRule>
  </conditionalFormatting>
  <conditionalFormatting sqref="K379">
    <cfRule type="expression" priority="95" dxfId="131" stopIfTrue="1">
      <formula>OR(K379&lt;$AA$4,K379&gt;$AA$5)</formula>
    </cfRule>
    <cfRule type="expression" priority="96" dxfId="131" stopIfTrue="1">
      <formula>"ou(K19&lt;$AA$4;k19&gt;$AA$5)"</formula>
    </cfRule>
  </conditionalFormatting>
  <conditionalFormatting sqref="L379">
    <cfRule type="expression" priority="97" dxfId="131" stopIfTrue="1">
      <formula>OR(L379&lt;$AB$4,L379&gt;$AB$5)</formula>
    </cfRule>
  </conditionalFormatting>
  <conditionalFormatting sqref="M379">
    <cfRule type="expression" priority="98" dxfId="131" stopIfTrue="1">
      <formula>OR(M379&lt;$AC$4,M379&gt;$AC$5)</formula>
    </cfRule>
  </conditionalFormatting>
  <conditionalFormatting sqref="K79">
    <cfRule type="expression" priority="99" dxfId="131" stopIfTrue="1">
      <formula>OR(K79&lt;$AA$4,K79&gt;$AA$5)</formula>
    </cfRule>
    <cfRule type="expression" priority="100" dxfId="131" stopIfTrue="1">
      <formula>"ou(K19&lt;$AA$4;k19&gt;$AA$5)"</formula>
    </cfRule>
  </conditionalFormatting>
  <conditionalFormatting sqref="B79">
    <cfRule type="expression" priority="101" dxfId="131" stopIfTrue="1">
      <formula>OR(B79&lt;$AD$4,B79&gt;$AD$5)</formula>
    </cfRule>
  </conditionalFormatting>
  <conditionalFormatting sqref="L79">
    <cfRule type="expression" priority="102" dxfId="131" stopIfTrue="1">
      <formula>OR(L79&lt;$AB$4,L79&gt;$AB$5)</formula>
    </cfRule>
  </conditionalFormatting>
  <conditionalFormatting sqref="M79">
    <cfRule type="expression" priority="103" dxfId="131" stopIfTrue="1">
      <formula>OR(M79&lt;$AC$4,M79&gt;$AC$5)</formula>
    </cfRule>
  </conditionalFormatting>
  <conditionalFormatting sqref="K94">
    <cfRule type="expression" priority="104" dxfId="131" stopIfTrue="1">
      <formula>OR(K94&lt;$AA$4,K94&gt;$AA$5)</formula>
    </cfRule>
    <cfRule type="expression" priority="105" dxfId="131" stopIfTrue="1">
      <formula>"ou(K19&lt;$AA$4;k19&gt;$AA$5)"</formula>
    </cfRule>
  </conditionalFormatting>
  <conditionalFormatting sqref="L94">
    <cfRule type="expression" priority="106" dxfId="131" stopIfTrue="1">
      <formula>OR(L94&lt;$AB$4,L94&gt;$AB$5)</formula>
    </cfRule>
  </conditionalFormatting>
  <conditionalFormatting sqref="M94">
    <cfRule type="expression" priority="107" dxfId="131" stopIfTrue="1">
      <formula>OR(M94&lt;$AC$4,M94&gt;$AC$5)</formula>
    </cfRule>
  </conditionalFormatting>
  <conditionalFormatting sqref="B94">
    <cfRule type="expression" priority="108" dxfId="131" stopIfTrue="1">
      <formula>OR(B94&lt;$AD$4,B94&gt;$AD$5)</formula>
    </cfRule>
  </conditionalFormatting>
  <conditionalFormatting sqref="K109">
    <cfRule type="expression" priority="109" dxfId="131" stopIfTrue="1">
      <formula>OR(K109&lt;$AA$4,K109&gt;$AA$5)</formula>
    </cfRule>
    <cfRule type="expression" priority="110" dxfId="131" stopIfTrue="1">
      <formula>"ou(K19&lt;$AA$4;k19&gt;$AA$5)"</formula>
    </cfRule>
  </conditionalFormatting>
  <conditionalFormatting sqref="B109">
    <cfRule type="expression" priority="111" dxfId="131" stopIfTrue="1">
      <formula>OR(B109&lt;$AD$4,B109&gt;$AD$5)</formula>
    </cfRule>
  </conditionalFormatting>
  <conditionalFormatting sqref="L109">
    <cfRule type="expression" priority="112" dxfId="131" stopIfTrue="1">
      <formula>OR(L109&lt;$AB$4,L109&gt;$AB$5)</formula>
    </cfRule>
  </conditionalFormatting>
  <conditionalFormatting sqref="M109">
    <cfRule type="expression" priority="113" dxfId="131" stopIfTrue="1">
      <formula>OR(M109&lt;$AC$4,M109&gt;$AC$5)</formula>
    </cfRule>
  </conditionalFormatting>
  <conditionalFormatting sqref="B124">
    <cfRule type="expression" priority="114" dxfId="131" stopIfTrue="1">
      <formula>OR(B124&lt;$AD$4,B124&gt;$AD$5)</formula>
    </cfRule>
  </conditionalFormatting>
  <conditionalFormatting sqref="K124">
    <cfRule type="expression" priority="115" dxfId="131" stopIfTrue="1">
      <formula>OR(K124&lt;$AA$4,K124&gt;$AA$5)</formula>
    </cfRule>
    <cfRule type="expression" priority="116" dxfId="131" stopIfTrue="1">
      <formula>"ou(K19&lt;$AA$4;k19&gt;$AA$5)"</formula>
    </cfRule>
  </conditionalFormatting>
  <conditionalFormatting sqref="L124">
    <cfRule type="expression" priority="117" dxfId="131" stopIfTrue="1">
      <formula>OR(L124&lt;$AB$4,L124&gt;$AB$5)</formula>
    </cfRule>
  </conditionalFormatting>
  <conditionalFormatting sqref="M124">
    <cfRule type="expression" priority="118" dxfId="131" stopIfTrue="1">
      <formula>OR(M124&lt;$AC$4,M124&gt;$AC$5)</formula>
    </cfRule>
  </conditionalFormatting>
  <conditionalFormatting sqref="P131 P11 P26 P41 P56 P71 P86 P101 P116 P146 P161 P176 P191 P206 P221 P236 P251 P266 P281 P296 P311 P326 P341 P356 P371">
    <cfRule type="expression" priority="119" dxfId="131" stopIfTrue="1">
      <formula>OR(P11&gt;$AE$4,P11&lt;$AE$5)</formula>
    </cfRule>
  </conditionalFormatting>
  <conditionalFormatting sqref="K139">
    <cfRule type="expression" priority="120" dxfId="131" stopIfTrue="1">
      <formula>OR(K139&lt;$AA$4,K139&gt;$AA$5)</formula>
    </cfRule>
    <cfRule type="expression" priority="121" dxfId="131" stopIfTrue="1">
      <formula>"ou(K19&lt;$AA$4;k19&gt;$AA$5)"</formula>
    </cfRule>
  </conditionalFormatting>
  <conditionalFormatting sqref="M139">
    <cfRule type="expression" priority="122" dxfId="131" stopIfTrue="1">
      <formula>OR(M139&lt;$AC$4,M139&gt;$AC$5)</formula>
    </cfRule>
  </conditionalFormatting>
  <conditionalFormatting sqref="B139">
    <cfRule type="expression" priority="123" dxfId="131" stopIfTrue="1">
      <formula>OR(B139&lt;$AD$4,B139&gt;$AD$5)</formula>
    </cfRule>
  </conditionalFormatting>
  <conditionalFormatting sqref="L139">
    <cfRule type="expression" priority="124" dxfId="131" stopIfTrue="1">
      <formula>OR(L139&lt;$AB$4,L139&gt;$AB$5)</formula>
    </cfRule>
  </conditionalFormatting>
  <conditionalFormatting sqref="B154">
    <cfRule type="expression" priority="125" dxfId="131" stopIfTrue="1">
      <formula>OR(B154&lt;$AD$4,B154&gt;$AD$5)</formula>
    </cfRule>
  </conditionalFormatting>
  <conditionalFormatting sqref="M154">
    <cfRule type="expression" priority="126" dxfId="131" stopIfTrue="1">
      <formula>OR(M154&lt;$AC$4,M154&gt;$AC$5)</formula>
    </cfRule>
  </conditionalFormatting>
  <conditionalFormatting sqref="L154">
    <cfRule type="expression" priority="127" dxfId="131" stopIfTrue="1">
      <formula>OR(L154&lt;$AB$4,L154&gt;$AB$5)</formula>
    </cfRule>
  </conditionalFormatting>
  <conditionalFormatting sqref="K154">
    <cfRule type="expression" priority="128" dxfId="131" stopIfTrue="1">
      <formula>OR(K154&lt;$AA$4,K154&gt;$AA$5)</formula>
    </cfRule>
    <cfRule type="expression" priority="129" dxfId="131" stopIfTrue="1">
      <formula>"ou(K19&lt;$AA$4;k19&gt;$AA$5)"</formula>
    </cfRule>
  </conditionalFormatting>
  <printOptions/>
  <pageMargins left="0" right="0" top="0.1388888888888889" bottom="0.1388888888888889" header="0" footer="0"/>
  <pageSetup horizontalDpi="300" verticalDpi="300" orientation="portrait" pageOrder="overThenDown" paperSize="9"/>
  <headerFooter alignWithMargins="0">
    <oddHeader>&amp;C&amp;"Arial,Normal"&amp;10&amp;A</oddHeader>
    <oddFooter>&amp;C&amp;"Arial,Normal"&amp;10Página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PageLayoutView="0" workbookViewId="0" topLeftCell="A1">
      <selection activeCell="A6" sqref="A6"/>
    </sheetView>
  </sheetViews>
  <sheetFormatPr defaultColWidth="7.99609375" defaultRowHeight="34.5"/>
  <cols>
    <col min="1" max="1" width="26.80859375" style="0" customWidth="1"/>
    <col min="2" max="3" width="10.80859375" style="0" customWidth="1"/>
    <col min="4" max="6" width="10.80859375" style="0" hidden="1" customWidth="1"/>
    <col min="7" max="7" width="12.80859375" style="0" hidden="1" customWidth="1"/>
    <col min="8" max="10" width="10.80859375" style="0" customWidth="1"/>
    <col min="11" max="11" width="12.80859375" style="0" customWidth="1"/>
    <col min="12" max="12" width="8.328125" style="0" customWidth="1"/>
    <col min="13" max="13" width="7.99609375" style="0" customWidth="1"/>
    <col min="14" max="14" width="6.80859375" style="0" customWidth="1"/>
    <col min="15" max="15" width="8.80859375" style="0" customWidth="1"/>
    <col min="16" max="16" width="7.99609375" style="0" customWidth="1"/>
    <col min="17" max="17" width="7.80859375" style="0" customWidth="1"/>
    <col min="18" max="19" width="10.80859375" style="0" customWidth="1"/>
  </cols>
  <sheetData>
    <row r="1" spans="1:19" ht="12">
      <c r="A1" s="83" t="s">
        <v>0</v>
      </c>
      <c r="B1" s="84"/>
      <c r="C1" s="85"/>
      <c r="D1" s="85"/>
      <c r="E1" s="85"/>
      <c r="F1" s="85"/>
      <c r="G1" s="85"/>
      <c r="H1" s="85"/>
      <c r="I1" s="86"/>
      <c r="J1" s="85"/>
      <c r="K1" s="87"/>
      <c r="L1" s="88"/>
      <c r="M1" s="85"/>
      <c r="N1" s="85"/>
      <c r="O1" s="85"/>
      <c r="P1" s="85"/>
      <c r="Q1" s="85"/>
      <c r="R1" s="85"/>
      <c r="S1" s="87"/>
    </row>
    <row r="2" spans="1:19" ht="12">
      <c r="A2" s="83" t="s">
        <v>2</v>
      </c>
      <c r="B2" s="84"/>
      <c r="C2" s="85"/>
      <c r="D2" s="85"/>
      <c r="E2" s="85"/>
      <c r="F2" s="85"/>
      <c r="G2" s="85"/>
      <c r="H2" s="85"/>
      <c r="I2" s="86"/>
      <c r="J2" s="85"/>
      <c r="K2" s="87"/>
      <c r="L2" s="88"/>
      <c r="M2" s="85"/>
      <c r="N2" s="85"/>
      <c r="O2" s="85"/>
      <c r="P2" s="85"/>
      <c r="Q2" s="85"/>
      <c r="R2" s="85"/>
      <c r="S2" s="87"/>
    </row>
    <row r="3" spans="1:19" ht="12">
      <c r="A3" s="83" t="s">
        <v>3</v>
      </c>
      <c r="B3" s="84"/>
      <c r="C3" s="85"/>
      <c r="D3" s="85"/>
      <c r="E3" s="85"/>
      <c r="F3" s="85"/>
      <c r="G3" s="85"/>
      <c r="H3" s="85"/>
      <c r="I3" s="86"/>
      <c r="J3" s="85"/>
      <c r="K3" s="87"/>
      <c r="L3" s="88"/>
      <c r="M3" s="85"/>
      <c r="N3" s="85"/>
      <c r="O3" s="85"/>
      <c r="P3" s="85"/>
      <c r="Q3" s="85"/>
      <c r="R3" s="85"/>
      <c r="S3" s="87"/>
    </row>
    <row r="4" spans="1:19" ht="11.25">
      <c r="A4" s="85"/>
      <c r="B4" s="85"/>
      <c r="C4" s="85"/>
      <c r="D4" s="85"/>
      <c r="E4" s="85"/>
      <c r="F4" s="85"/>
      <c r="G4" s="85"/>
      <c r="H4" s="85"/>
      <c r="I4" s="86"/>
      <c r="J4" s="85"/>
      <c r="K4" s="87"/>
      <c r="L4" s="88"/>
      <c r="M4" s="85"/>
      <c r="N4" s="85"/>
      <c r="O4" s="85"/>
      <c r="P4" s="85"/>
      <c r="Q4" s="85"/>
      <c r="R4" s="85"/>
      <c r="S4" s="87"/>
    </row>
    <row r="5" spans="1:19" ht="15.75">
      <c r="A5" s="89" t="s">
        <v>237</v>
      </c>
      <c r="B5" s="89"/>
      <c r="C5" s="90"/>
      <c r="D5" s="90"/>
      <c r="E5" s="90"/>
      <c r="F5" s="90"/>
      <c r="G5" s="90"/>
      <c r="H5" s="90"/>
      <c r="I5" s="86"/>
      <c r="J5" s="90"/>
      <c r="K5" s="91"/>
      <c r="L5" s="92"/>
      <c r="M5" s="90"/>
      <c r="N5" s="90"/>
      <c r="O5" s="90"/>
      <c r="P5" s="90"/>
      <c r="Q5" s="90"/>
      <c r="R5" s="90"/>
      <c r="S5" s="91"/>
    </row>
    <row r="6" spans="1:19" ht="11.25">
      <c r="A6" s="85"/>
      <c r="B6" s="85"/>
      <c r="C6" s="85"/>
      <c r="D6" s="85"/>
      <c r="E6" s="85"/>
      <c r="F6" s="85"/>
      <c r="G6" s="85"/>
      <c r="H6" s="85"/>
      <c r="I6" s="86"/>
      <c r="J6" s="85"/>
      <c r="K6" s="87"/>
      <c r="L6" s="88"/>
      <c r="M6" s="85"/>
      <c r="N6" s="85"/>
      <c r="O6" s="85"/>
      <c r="P6" s="85"/>
      <c r="Q6" s="85"/>
      <c r="R6" s="85"/>
      <c r="S6" s="87"/>
    </row>
    <row r="7" spans="1:19" ht="12.75" customHeight="1">
      <c r="A7" s="93"/>
      <c r="B7" s="151" t="s">
        <v>128</v>
      </c>
      <c r="C7" s="151" t="s">
        <v>129</v>
      </c>
      <c r="D7" s="155" t="s">
        <v>130</v>
      </c>
      <c r="E7" s="151" t="s">
        <v>131</v>
      </c>
      <c r="F7" s="155" t="s">
        <v>132</v>
      </c>
      <c r="G7" s="151" t="s">
        <v>133</v>
      </c>
      <c r="H7" s="151" t="s">
        <v>134</v>
      </c>
      <c r="I7" s="152" t="s">
        <v>135</v>
      </c>
      <c r="J7" s="153" t="s">
        <v>136</v>
      </c>
      <c r="K7" s="153" t="s">
        <v>137</v>
      </c>
      <c r="L7" s="154" t="s">
        <v>138</v>
      </c>
      <c r="M7" s="154"/>
      <c r="N7" s="154"/>
      <c r="O7" s="154" t="s">
        <v>139</v>
      </c>
      <c r="P7" s="154"/>
      <c r="Q7" s="154"/>
      <c r="R7" s="148" t="s">
        <v>140</v>
      </c>
      <c r="S7" s="148" t="s">
        <v>141</v>
      </c>
    </row>
    <row r="8" spans="1:19" ht="39.75" customHeight="1">
      <c r="A8" s="94"/>
      <c r="B8" s="151"/>
      <c r="C8" s="151"/>
      <c r="D8" s="155"/>
      <c r="E8" s="151"/>
      <c r="F8" s="155"/>
      <c r="G8" s="151"/>
      <c r="H8" s="151"/>
      <c r="I8" s="151"/>
      <c r="J8" s="151"/>
      <c r="K8" s="151"/>
      <c r="L8" s="95" t="s">
        <v>142</v>
      </c>
      <c r="M8" s="95" t="s">
        <v>143</v>
      </c>
      <c r="N8" s="95" t="s">
        <v>144</v>
      </c>
      <c r="O8" s="95" t="s">
        <v>142</v>
      </c>
      <c r="P8" s="95" t="s">
        <v>143</v>
      </c>
      <c r="Q8" s="95" t="s">
        <v>144</v>
      </c>
      <c r="R8" s="148"/>
      <c r="S8" s="148"/>
    </row>
    <row r="9" spans="1:19" ht="12.75">
      <c r="A9" s="149" t="s">
        <v>145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</row>
    <row r="10" spans="1:19" ht="11.25">
      <c r="A10" s="96" t="s">
        <v>146</v>
      </c>
      <c r="B10" s="97">
        <f>Bovinos!B11</f>
        <v>58900</v>
      </c>
      <c r="C10" s="98">
        <f>Bovinos!C12+Bovinos!D12</f>
        <v>0</v>
      </c>
      <c r="D10" s="99">
        <f>Bovinos!C12</f>
        <v>0</v>
      </c>
      <c r="E10" s="100">
        <f>Bovinos!D12</f>
        <v>0</v>
      </c>
      <c r="F10" s="99">
        <f>Bovinos!E12</f>
        <v>0</v>
      </c>
      <c r="G10" s="100">
        <f>Bovinos!F12</f>
        <v>0</v>
      </c>
      <c r="H10" s="101">
        <f aca="true" t="shared" si="0" ref="H10:H35">C10/B10</f>
        <v>0</v>
      </c>
      <c r="I10" s="101" t="e">
        <f aca="true" t="shared" si="1" ref="I10:I35">K10/C10</f>
        <v>#DIV/0!</v>
      </c>
      <c r="J10" s="102">
        <v>30222.183933536908</v>
      </c>
      <c r="K10" s="98">
        <f aca="true" t="shared" si="2" ref="K10:K34">ROUND(J10*SUM(C10)/B10,0)</f>
        <v>0</v>
      </c>
      <c r="L10" s="103">
        <f aca="true" t="shared" si="3" ref="L10:L34">1-N10</f>
        <v>0.12</v>
      </c>
      <c r="M10" s="103"/>
      <c r="N10" s="103">
        <v>0.88</v>
      </c>
      <c r="O10" s="104">
        <v>4000</v>
      </c>
      <c r="P10" s="105"/>
      <c r="Q10" s="105">
        <v>1779</v>
      </c>
      <c r="R10" s="106" t="e">
        <f aca="true" t="shared" si="4" ref="R10:R34">+S10/K10*1000</f>
        <v>#DIV/0!</v>
      </c>
      <c r="S10" s="107">
        <f aca="true" t="shared" si="5" ref="S10:S34">+(K10*L10*O10+M10*P10*K10+N10*Q10*K10)/1000</f>
        <v>0</v>
      </c>
    </row>
    <row r="11" spans="1:19" ht="11.25">
      <c r="A11" s="96" t="s">
        <v>147</v>
      </c>
      <c r="B11" s="97">
        <f>Bovinos!B26</f>
        <v>16200</v>
      </c>
      <c r="C11" s="98">
        <f>Bovinos!C27+Bovinos!D27</f>
        <v>0</v>
      </c>
      <c r="D11" s="99">
        <f>Bovinos!C27</f>
        <v>0</v>
      </c>
      <c r="E11" s="100">
        <f>Bovinos!D27</f>
        <v>0</v>
      </c>
      <c r="F11" s="99">
        <f>Bovinos!E27</f>
        <v>0</v>
      </c>
      <c r="G11" s="100">
        <f>Bovinos!F27</f>
        <v>0</v>
      </c>
      <c r="H11" s="101">
        <f t="shared" si="0"/>
        <v>0</v>
      </c>
      <c r="I11" s="101" t="e">
        <f t="shared" si="1"/>
        <v>#DIV/0!</v>
      </c>
      <c r="J11" s="102">
        <v>6927</v>
      </c>
      <c r="K11" s="98">
        <f t="shared" si="2"/>
        <v>0</v>
      </c>
      <c r="L11" s="103">
        <f t="shared" si="3"/>
        <v>0.85</v>
      </c>
      <c r="M11" s="103"/>
      <c r="N11" s="103">
        <v>0.15</v>
      </c>
      <c r="O11" s="105">
        <f>305*16</f>
        <v>4880</v>
      </c>
      <c r="P11" s="105"/>
      <c r="Q11" s="105">
        <v>1779</v>
      </c>
      <c r="R11" s="106" t="e">
        <f t="shared" si="4"/>
        <v>#DIV/0!</v>
      </c>
      <c r="S11" s="107">
        <f t="shared" si="5"/>
        <v>0</v>
      </c>
    </row>
    <row r="12" spans="1:19" ht="11.25">
      <c r="A12" s="96" t="s">
        <v>148</v>
      </c>
      <c r="B12" s="97">
        <f>Bovinos!B41</f>
        <v>44900</v>
      </c>
      <c r="C12" s="98">
        <f>Bovinos!C42+Bovinos!D42</f>
        <v>0</v>
      </c>
      <c r="D12" s="99">
        <f>Bovinos!C42</f>
        <v>0</v>
      </c>
      <c r="E12" s="100">
        <f>Bovinos!D42</f>
        <v>0</v>
      </c>
      <c r="F12" s="99">
        <f>Bovinos!E42</f>
        <v>0</v>
      </c>
      <c r="G12" s="100">
        <f>Bovinos!F42</f>
        <v>0</v>
      </c>
      <c r="H12" s="101">
        <f t="shared" si="0"/>
        <v>0</v>
      </c>
      <c r="I12" s="101" t="e">
        <f t="shared" si="1"/>
        <v>#DIV/0!</v>
      </c>
      <c r="J12" s="102">
        <v>21861.223276551962</v>
      </c>
      <c r="K12" s="98">
        <f t="shared" si="2"/>
        <v>0</v>
      </c>
      <c r="L12" s="103">
        <f t="shared" si="3"/>
        <v>0.7</v>
      </c>
      <c r="M12" s="103"/>
      <c r="N12" s="103">
        <v>0.30000000000000004</v>
      </c>
      <c r="O12" s="104">
        <v>4124.30474488783</v>
      </c>
      <c r="P12" s="105"/>
      <c r="Q12" s="105">
        <v>1779</v>
      </c>
      <c r="R12" s="106" t="e">
        <f t="shared" si="4"/>
        <v>#DIV/0!</v>
      </c>
      <c r="S12" s="107">
        <f t="shared" si="5"/>
        <v>0</v>
      </c>
    </row>
    <row r="13" spans="1:19" ht="11.25">
      <c r="A13" s="96" t="s">
        <v>149</v>
      </c>
      <c r="B13" s="97">
        <f>Bovinos!B56</f>
        <v>3150</v>
      </c>
      <c r="C13" s="98">
        <f>Bovinos!C57+Bovinos!D57</f>
        <v>0</v>
      </c>
      <c r="D13" s="99">
        <f>Bovinos!C57</f>
        <v>0</v>
      </c>
      <c r="E13" s="100">
        <f>Bovinos!D57</f>
        <v>0</v>
      </c>
      <c r="F13" s="99">
        <f>Bovinos!E57</f>
        <v>0</v>
      </c>
      <c r="G13" s="100">
        <f>Bovinos!F57</f>
        <v>0</v>
      </c>
      <c r="H13" s="101">
        <f t="shared" si="0"/>
        <v>0</v>
      </c>
      <c r="I13" s="101" t="e">
        <f t="shared" si="1"/>
        <v>#DIV/0!</v>
      </c>
      <c r="J13" s="102">
        <v>1246.875</v>
      </c>
      <c r="K13" s="98">
        <f t="shared" si="2"/>
        <v>0</v>
      </c>
      <c r="L13" s="103">
        <f t="shared" si="3"/>
        <v>0.9</v>
      </c>
      <c r="M13" s="103"/>
      <c r="N13" s="103">
        <v>0.1</v>
      </c>
      <c r="O13" s="104">
        <v>4807.69230769231</v>
      </c>
      <c r="P13" s="105"/>
      <c r="Q13" s="104">
        <v>1800</v>
      </c>
      <c r="R13" s="106" t="e">
        <f t="shared" si="4"/>
        <v>#DIV/0!</v>
      </c>
      <c r="S13" s="107">
        <f t="shared" si="5"/>
        <v>0</v>
      </c>
    </row>
    <row r="14" spans="1:19" ht="11.25">
      <c r="A14" s="96" t="s">
        <v>150</v>
      </c>
      <c r="B14" s="97">
        <f>Bovinos!B71</f>
        <v>55100</v>
      </c>
      <c r="C14" s="98">
        <f>Bovinos!C72+Bovinos!D72</f>
        <v>0</v>
      </c>
      <c r="D14" s="99">
        <f>Bovinos!C72</f>
        <v>0</v>
      </c>
      <c r="E14" s="100">
        <f>Bovinos!D72</f>
        <v>0</v>
      </c>
      <c r="F14" s="99">
        <f>Bovinos!E72</f>
        <v>0</v>
      </c>
      <c r="G14" s="100">
        <f>Bovinos!F72</f>
        <v>0</v>
      </c>
      <c r="H14" s="101">
        <f t="shared" si="0"/>
        <v>0</v>
      </c>
      <c r="I14" s="101" t="e">
        <f t="shared" si="1"/>
        <v>#DIV/0!</v>
      </c>
      <c r="J14" s="102">
        <v>24601</v>
      </c>
      <c r="K14" s="98">
        <f t="shared" si="2"/>
        <v>0</v>
      </c>
      <c r="L14" s="103">
        <f t="shared" si="3"/>
        <v>0.5</v>
      </c>
      <c r="M14" s="103"/>
      <c r="N14" s="103">
        <v>0.5</v>
      </c>
      <c r="O14" s="104">
        <v>4124</v>
      </c>
      <c r="P14" s="105"/>
      <c r="Q14" s="105">
        <v>1779</v>
      </c>
      <c r="R14" s="106" t="e">
        <f t="shared" si="4"/>
        <v>#DIV/0!</v>
      </c>
      <c r="S14" s="107">
        <f t="shared" si="5"/>
        <v>0</v>
      </c>
    </row>
    <row r="15" spans="1:19" ht="11.25">
      <c r="A15" s="96" t="s">
        <v>151</v>
      </c>
      <c r="B15" s="97">
        <f>Bovinos!B86</f>
        <v>11400</v>
      </c>
      <c r="C15" s="98">
        <f>Bovinos!C87+Bovinos!D87</f>
        <v>0</v>
      </c>
      <c r="D15" s="99">
        <f>Bovinos!C87</f>
        <v>0</v>
      </c>
      <c r="E15" s="100">
        <f>Bovinos!D87</f>
        <v>0</v>
      </c>
      <c r="F15" s="99">
        <f>Bovinos!E87</f>
        <v>0</v>
      </c>
      <c r="G15" s="100">
        <f>Bovinos!F87</f>
        <v>0</v>
      </c>
      <c r="H15" s="101">
        <f t="shared" si="0"/>
        <v>0</v>
      </c>
      <c r="I15" s="101" t="e">
        <f t="shared" si="1"/>
        <v>#DIV/0!</v>
      </c>
      <c r="J15" s="102">
        <v>3811.7087771810898</v>
      </c>
      <c r="K15" s="98">
        <f t="shared" si="2"/>
        <v>0</v>
      </c>
      <c r="L15" s="103">
        <f t="shared" si="3"/>
        <v>0.7</v>
      </c>
      <c r="M15" s="103"/>
      <c r="N15" s="103">
        <v>0.30000000000000004</v>
      </c>
      <c r="O15" s="105">
        <v>4667</v>
      </c>
      <c r="P15" s="105"/>
      <c r="Q15" s="105">
        <v>1779</v>
      </c>
      <c r="R15" s="106" t="e">
        <f t="shared" si="4"/>
        <v>#DIV/0!</v>
      </c>
      <c r="S15" s="107">
        <f t="shared" si="5"/>
        <v>0</v>
      </c>
    </row>
    <row r="16" spans="1:19" ht="11.25">
      <c r="A16" s="96" t="s">
        <v>152</v>
      </c>
      <c r="B16" s="97">
        <f>Bovinos!B101</f>
        <v>17500</v>
      </c>
      <c r="C16" s="98">
        <f>Bovinos!C102+Bovinos!D102</f>
        <v>0</v>
      </c>
      <c r="D16" s="99">
        <f>Bovinos!C102</f>
        <v>0</v>
      </c>
      <c r="E16" s="100">
        <f>Bovinos!D102</f>
        <v>0</v>
      </c>
      <c r="F16" s="99">
        <f>Bovinos!E102</f>
        <v>0</v>
      </c>
      <c r="G16" s="100">
        <f>Bovinos!F102</f>
        <v>0</v>
      </c>
      <c r="H16" s="101">
        <f t="shared" si="0"/>
        <v>0</v>
      </c>
      <c r="I16" s="101" t="e">
        <f t="shared" si="1"/>
        <v>#DIV/0!</v>
      </c>
      <c r="J16" s="102">
        <v>7145</v>
      </c>
      <c r="K16" s="98">
        <f t="shared" si="2"/>
        <v>0</v>
      </c>
      <c r="L16" s="103">
        <f t="shared" si="3"/>
        <v>0.5800000000000001</v>
      </c>
      <c r="M16" s="103"/>
      <c r="N16" s="103">
        <v>0.42</v>
      </c>
      <c r="O16" s="105">
        <v>4667</v>
      </c>
      <c r="P16" s="105"/>
      <c r="Q16" s="105">
        <v>1779</v>
      </c>
      <c r="R16" s="106" t="e">
        <f t="shared" si="4"/>
        <v>#DIV/0!</v>
      </c>
      <c r="S16" s="107">
        <f t="shared" si="5"/>
        <v>0</v>
      </c>
    </row>
    <row r="17" spans="1:19" ht="11.25">
      <c r="A17" s="96" t="s">
        <v>153</v>
      </c>
      <c r="B17" s="97">
        <f>Bovinos!B116</f>
        <v>5100</v>
      </c>
      <c r="C17" s="98">
        <f>Bovinos!C117+Bovinos!D117</f>
        <v>0</v>
      </c>
      <c r="D17" s="99">
        <f>Bovinos!C117</f>
        <v>0</v>
      </c>
      <c r="E17" s="100">
        <f>Bovinos!D117</f>
        <v>0</v>
      </c>
      <c r="F17" s="99">
        <f>Bovinos!E117</f>
        <v>0</v>
      </c>
      <c r="G17" s="100">
        <f>Bovinos!F117</f>
        <v>0</v>
      </c>
      <c r="H17" s="101">
        <f t="shared" si="0"/>
        <v>0</v>
      </c>
      <c r="I17" s="101" t="e">
        <f t="shared" si="1"/>
        <v>#DIV/0!</v>
      </c>
      <c r="J17" s="102">
        <v>2633.3003365670165</v>
      </c>
      <c r="K17" s="98">
        <f t="shared" si="2"/>
        <v>0</v>
      </c>
      <c r="L17" s="103">
        <f t="shared" si="3"/>
        <v>0.55</v>
      </c>
      <c r="M17" s="103"/>
      <c r="N17" s="103">
        <v>0.45</v>
      </c>
      <c r="O17" s="105">
        <v>4667</v>
      </c>
      <c r="P17" s="105"/>
      <c r="Q17" s="105">
        <v>1779</v>
      </c>
      <c r="R17" s="106" t="e">
        <f t="shared" si="4"/>
        <v>#DIV/0!</v>
      </c>
      <c r="S17" s="107">
        <f t="shared" si="5"/>
        <v>0</v>
      </c>
    </row>
    <row r="18" spans="1:19" ht="11.25">
      <c r="A18" s="96" t="s">
        <v>154</v>
      </c>
      <c r="B18" s="97">
        <f>Bovinos!B131</f>
        <v>8500</v>
      </c>
      <c r="C18" s="98">
        <f>Bovinos!C132+Bovinos!D132</f>
        <v>0</v>
      </c>
      <c r="D18" s="99">
        <f>Bovinos!C132</f>
        <v>0</v>
      </c>
      <c r="E18" s="100">
        <f>Bovinos!D132</f>
        <v>0</v>
      </c>
      <c r="F18" s="99">
        <f>Bovinos!E132</f>
        <v>0</v>
      </c>
      <c r="G18" s="100">
        <f>Bovinos!F132</f>
        <v>0</v>
      </c>
      <c r="H18" s="101">
        <f t="shared" si="0"/>
        <v>0</v>
      </c>
      <c r="I18" s="101" t="e">
        <f t="shared" si="1"/>
        <v>#DIV/0!</v>
      </c>
      <c r="J18" s="102">
        <v>1506.5579581708616</v>
      </c>
      <c r="K18" s="98">
        <f t="shared" si="2"/>
        <v>0</v>
      </c>
      <c r="L18" s="103">
        <f t="shared" si="3"/>
        <v>0.76</v>
      </c>
      <c r="M18" s="103"/>
      <c r="N18" s="103">
        <v>0.24</v>
      </c>
      <c r="O18" s="105">
        <v>5000</v>
      </c>
      <c r="P18" s="105"/>
      <c r="Q18" s="105">
        <f>280*7</f>
        <v>1960</v>
      </c>
      <c r="R18" s="106" t="e">
        <f t="shared" si="4"/>
        <v>#DIV/0!</v>
      </c>
      <c r="S18" s="107">
        <f t="shared" si="5"/>
        <v>0</v>
      </c>
    </row>
    <row r="19" spans="1:19" ht="11.25">
      <c r="A19" s="96" t="s">
        <v>155</v>
      </c>
      <c r="B19" s="97">
        <f>Bovinos!B146</f>
        <v>3300</v>
      </c>
      <c r="C19" s="98">
        <f>Bovinos!C147+Bovinos!D147</f>
        <v>0</v>
      </c>
      <c r="D19" s="99">
        <f>Bovinos!C147</f>
        <v>0</v>
      </c>
      <c r="E19" s="100">
        <f>Bovinos!D147</f>
        <v>0</v>
      </c>
      <c r="F19" s="99">
        <f>Bovinos!E147</f>
        <v>0</v>
      </c>
      <c r="G19" s="100">
        <f>Bovinos!F147</f>
        <v>0</v>
      </c>
      <c r="H19" s="101">
        <f t="shared" si="0"/>
        <v>0</v>
      </c>
      <c r="I19" s="101" t="e">
        <f t="shared" si="1"/>
        <v>#DIV/0!</v>
      </c>
      <c r="J19" s="102">
        <v>1705.1059730250481</v>
      </c>
      <c r="K19" s="98">
        <f t="shared" si="2"/>
        <v>0</v>
      </c>
      <c r="L19" s="103">
        <f t="shared" si="3"/>
        <v>0.28</v>
      </c>
      <c r="M19" s="103"/>
      <c r="N19" s="103">
        <v>0.72</v>
      </c>
      <c r="O19" s="105">
        <v>4667</v>
      </c>
      <c r="P19" s="105"/>
      <c r="Q19" s="105">
        <v>1800</v>
      </c>
      <c r="R19" s="106" t="e">
        <f t="shared" si="4"/>
        <v>#DIV/0!</v>
      </c>
      <c r="S19" s="107">
        <f t="shared" si="5"/>
        <v>0</v>
      </c>
    </row>
    <row r="20" spans="1:19" ht="11.25">
      <c r="A20" s="96" t="s">
        <v>156</v>
      </c>
      <c r="B20" s="97">
        <f>Bovinos!B161</f>
        <v>12800</v>
      </c>
      <c r="C20" s="98">
        <f>Bovinos!C162+Bovinos!D162</f>
        <v>0</v>
      </c>
      <c r="D20" s="99">
        <f>Bovinos!C162</f>
        <v>0</v>
      </c>
      <c r="E20" s="100">
        <f>Bovinos!D162</f>
        <v>0</v>
      </c>
      <c r="F20" s="99">
        <f>Bovinos!E162</f>
        <v>0</v>
      </c>
      <c r="G20" s="100">
        <f>Bovinos!F162</f>
        <v>0</v>
      </c>
      <c r="H20" s="101">
        <f t="shared" si="0"/>
        <v>0</v>
      </c>
      <c r="I20" s="101" t="e">
        <f t="shared" si="1"/>
        <v>#DIV/0!</v>
      </c>
      <c r="J20" s="102">
        <v>4278.021289918597</v>
      </c>
      <c r="K20" s="98">
        <f t="shared" si="2"/>
        <v>0</v>
      </c>
      <c r="L20" s="103">
        <f t="shared" si="3"/>
        <v>0.843550771697779</v>
      </c>
      <c r="M20" s="103"/>
      <c r="N20" s="103">
        <v>0.15644922830222102</v>
      </c>
      <c r="O20" s="105">
        <v>4667</v>
      </c>
      <c r="P20" s="105"/>
      <c r="Q20" s="105">
        <v>1779</v>
      </c>
      <c r="R20" s="106" t="e">
        <f t="shared" si="4"/>
        <v>#DIV/0!</v>
      </c>
      <c r="S20" s="107">
        <f t="shared" si="5"/>
        <v>0</v>
      </c>
    </row>
    <row r="21" spans="1:19" ht="11.25">
      <c r="A21" s="96" t="s">
        <v>157</v>
      </c>
      <c r="B21" s="97">
        <f>Bovinos!B176</f>
        <v>49900</v>
      </c>
      <c r="C21" s="98">
        <f>Bovinos!C177+Bovinos!D177</f>
        <v>0</v>
      </c>
      <c r="D21" s="99">
        <f>Bovinos!C177</f>
        <v>0</v>
      </c>
      <c r="E21" s="100">
        <f>Bovinos!D177</f>
        <v>0</v>
      </c>
      <c r="F21" s="99">
        <f>Bovinos!E177</f>
        <v>0</v>
      </c>
      <c r="G21" s="100">
        <f>Bovinos!F177</f>
        <v>0</v>
      </c>
      <c r="H21" s="101">
        <f t="shared" si="0"/>
        <v>0</v>
      </c>
      <c r="I21" s="101" t="e">
        <f t="shared" si="1"/>
        <v>#DIV/0!</v>
      </c>
      <c r="J21" s="102">
        <v>25290</v>
      </c>
      <c r="K21" s="98">
        <f t="shared" si="2"/>
        <v>0</v>
      </c>
      <c r="L21" s="103">
        <f t="shared" si="3"/>
        <v>0.16000000000000003</v>
      </c>
      <c r="M21" s="103"/>
      <c r="N21" s="103">
        <v>0.84</v>
      </c>
      <c r="O21" s="105">
        <v>4667</v>
      </c>
      <c r="P21" s="105"/>
      <c r="Q21" s="105">
        <v>1779</v>
      </c>
      <c r="R21" s="106" t="e">
        <f t="shared" si="4"/>
        <v>#DIV/0!</v>
      </c>
      <c r="S21" s="107">
        <f t="shared" si="5"/>
        <v>0</v>
      </c>
    </row>
    <row r="22" spans="1:19" ht="11.25">
      <c r="A22" s="96" t="s">
        <v>158</v>
      </c>
      <c r="B22" s="97">
        <f>Bovinos!B191</f>
        <v>17100</v>
      </c>
      <c r="C22" s="98">
        <f>Bovinos!C192+Bovinos!D192</f>
        <v>0</v>
      </c>
      <c r="D22" s="99">
        <f>Bovinos!C192</f>
        <v>0</v>
      </c>
      <c r="E22" s="100">
        <f>Bovinos!D192</f>
        <v>0</v>
      </c>
      <c r="F22" s="99">
        <f>Bovinos!E192</f>
        <v>0</v>
      </c>
      <c r="G22" s="100">
        <f>Bovinos!F192</f>
        <v>0</v>
      </c>
      <c r="H22" s="101">
        <f t="shared" si="0"/>
        <v>0</v>
      </c>
      <c r="I22" s="101" t="e">
        <f t="shared" si="1"/>
        <v>#DIV/0!</v>
      </c>
      <c r="J22" s="102">
        <v>7197.310441814134</v>
      </c>
      <c r="K22" s="98">
        <f t="shared" si="2"/>
        <v>0</v>
      </c>
      <c r="L22" s="103">
        <f t="shared" si="3"/>
        <v>0.65</v>
      </c>
      <c r="M22" s="103"/>
      <c r="N22" s="103">
        <v>0.35</v>
      </c>
      <c r="O22" s="105">
        <v>4667</v>
      </c>
      <c r="P22" s="105"/>
      <c r="Q22" s="105">
        <v>1779</v>
      </c>
      <c r="R22" s="106" t="e">
        <f t="shared" si="4"/>
        <v>#DIV/0!</v>
      </c>
      <c r="S22" s="107">
        <f t="shared" si="5"/>
        <v>0</v>
      </c>
    </row>
    <row r="23" spans="1:19" ht="11.25">
      <c r="A23" s="96" t="s">
        <v>159</v>
      </c>
      <c r="B23" s="97">
        <f>Bovinos!B206</f>
        <v>2900</v>
      </c>
      <c r="C23" s="98">
        <f>Bovinos!C207+Bovinos!D207</f>
        <v>0</v>
      </c>
      <c r="D23" s="99">
        <f>Bovinos!C207</f>
        <v>0</v>
      </c>
      <c r="E23" s="100">
        <f>Bovinos!D207</f>
        <v>0</v>
      </c>
      <c r="F23" s="99">
        <f>Bovinos!E207</f>
        <v>0</v>
      </c>
      <c r="G23" s="100">
        <f>Bovinos!F207</f>
        <v>0</v>
      </c>
      <c r="H23" s="101">
        <f t="shared" si="0"/>
        <v>0</v>
      </c>
      <c r="I23" s="101" t="e">
        <f t="shared" si="1"/>
        <v>#DIV/0!</v>
      </c>
      <c r="J23" s="102">
        <v>1499.419869470631</v>
      </c>
      <c r="K23" s="98">
        <f t="shared" si="2"/>
        <v>0</v>
      </c>
      <c r="L23" s="103">
        <f t="shared" si="3"/>
        <v>0.39660447481042105</v>
      </c>
      <c r="M23" s="103"/>
      <c r="N23" s="103">
        <v>0.603395525189579</v>
      </c>
      <c r="O23" s="105">
        <v>4667</v>
      </c>
      <c r="P23" s="105"/>
      <c r="Q23" s="105">
        <v>1779</v>
      </c>
      <c r="R23" s="106" t="e">
        <f t="shared" si="4"/>
        <v>#DIV/0!</v>
      </c>
      <c r="S23" s="107">
        <f t="shared" si="5"/>
        <v>0</v>
      </c>
    </row>
    <row r="24" spans="1:19" ht="11.25">
      <c r="A24" s="96" t="s">
        <v>160</v>
      </c>
      <c r="B24" s="97">
        <f>Bovinos!B221</f>
        <v>29100</v>
      </c>
      <c r="C24" s="98">
        <f>Bovinos!C222+Bovinos!D222</f>
        <v>0</v>
      </c>
      <c r="D24" s="99">
        <f>Bovinos!C222</f>
        <v>0</v>
      </c>
      <c r="E24" s="100">
        <f>Bovinos!D222</f>
        <v>0</v>
      </c>
      <c r="F24" s="99">
        <f>Bovinos!E222</f>
        <v>0</v>
      </c>
      <c r="G24" s="100">
        <f>Bovinos!F222</f>
        <v>0</v>
      </c>
      <c r="H24" s="101">
        <f t="shared" si="0"/>
        <v>0</v>
      </c>
      <c r="I24" s="101" t="e">
        <f t="shared" si="1"/>
        <v>#DIV/0!</v>
      </c>
      <c r="J24" s="102">
        <v>9346</v>
      </c>
      <c r="K24" s="98">
        <f t="shared" si="2"/>
        <v>0</v>
      </c>
      <c r="L24" s="103">
        <f t="shared" si="3"/>
        <v>0.641893652605102</v>
      </c>
      <c r="M24" s="103"/>
      <c r="N24" s="103">
        <v>0.35810634739489805</v>
      </c>
      <c r="O24" s="105">
        <v>4667</v>
      </c>
      <c r="P24" s="105"/>
      <c r="Q24" s="105">
        <v>1779</v>
      </c>
      <c r="R24" s="106" t="e">
        <f t="shared" si="4"/>
        <v>#DIV/0!</v>
      </c>
      <c r="S24" s="107">
        <f t="shared" si="5"/>
        <v>0</v>
      </c>
    </row>
    <row r="25" spans="1:19" ht="11.25">
      <c r="A25" s="96" t="s">
        <v>161</v>
      </c>
      <c r="B25" s="97">
        <f>Bovinos!B236</f>
        <v>9000</v>
      </c>
      <c r="C25" s="98">
        <f>Bovinos!C237+Bovinos!D237</f>
        <v>0</v>
      </c>
      <c r="D25" s="99">
        <f>Bovinos!C237</f>
        <v>0</v>
      </c>
      <c r="E25" s="100">
        <f>Bovinos!D237</f>
        <v>0</v>
      </c>
      <c r="F25" s="99">
        <f>Bovinos!E237</f>
        <v>0</v>
      </c>
      <c r="G25" s="100">
        <f>Bovinos!F237</f>
        <v>0</v>
      </c>
      <c r="H25" s="101">
        <f t="shared" si="0"/>
        <v>0</v>
      </c>
      <c r="I25" s="101" t="e">
        <f t="shared" si="1"/>
        <v>#DIV/0!</v>
      </c>
      <c r="J25" s="102">
        <v>3300.5042016806724</v>
      </c>
      <c r="K25" s="98">
        <f t="shared" si="2"/>
        <v>0</v>
      </c>
      <c r="L25" s="103">
        <f t="shared" si="3"/>
        <v>0.9</v>
      </c>
      <c r="M25" s="103"/>
      <c r="N25" s="103">
        <v>0.1</v>
      </c>
      <c r="O25" s="104">
        <v>4942.52873563218</v>
      </c>
      <c r="P25" s="105"/>
      <c r="Q25" s="105">
        <v>1800</v>
      </c>
      <c r="R25" s="106" t="e">
        <f t="shared" si="4"/>
        <v>#DIV/0!</v>
      </c>
      <c r="S25" s="107">
        <f t="shared" si="5"/>
        <v>0</v>
      </c>
    </row>
    <row r="26" spans="1:19" ht="11.25">
      <c r="A26" s="96" t="s">
        <v>162</v>
      </c>
      <c r="B26" s="97">
        <f>Bovinos!B251</f>
        <v>25500</v>
      </c>
      <c r="C26" s="98">
        <f>Bovinos!C252+Bovinos!D252</f>
        <v>0</v>
      </c>
      <c r="D26" s="99">
        <f>Bovinos!C252</f>
        <v>0</v>
      </c>
      <c r="E26" s="100">
        <f>Bovinos!D252</f>
        <v>0</v>
      </c>
      <c r="F26" s="99">
        <f>Bovinos!E252</f>
        <v>0</v>
      </c>
      <c r="G26" s="100">
        <f>Bovinos!F252</f>
        <v>0</v>
      </c>
      <c r="H26" s="101">
        <f t="shared" si="0"/>
        <v>0</v>
      </c>
      <c r="I26" s="101" t="e">
        <f t="shared" si="1"/>
        <v>#DIV/0!</v>
      </c>
      <c r="J26" s="102">
        <v>12713.438347016538</v>
      </c>
      <c r="K26" s="98">
        <f t="shared" si="2"/>
        <v>0</v>
      </c>
      <c r="L26" s="103">
        <f t="shared" si="3"/>
        <v>0.5</v>
      </c>
      <c r="M26" s="103"/>
      <c r="N26" s="103">
        <v>0.5</v>
      </c>
      <c r="O26" s="105">
        <v>4667</v>
      </c>
      <c r="P26" s="105"/>
      <c r="Q26" s="105">
        <v>1779</v>
      </c>
      <c r="R26" s="106" t="e">
        <f t="shared" si="4"/>
        <v>#DIV/0!</v>
      </c>
      <c r="S26" s="107">
        <f t="shared" si="5"/>
        <v>0</v>
      </c>
    </row>
    <row r="27" spans="1:19" ht="11.25">
      <c r="A27" s="96" t="s">
        <v>163</v>
      </c>
      <c r="B27" s="97">
        <f>Bovinos!B266</f>
        <v>38600</v>
      </c>
      <c r="C27" s="98">
        <f>Bovinos!C267+Bovinos!D267</f>
        <v>0</v>
      </c>
      <c r="D27" s="99">
        <f>Bovinos!C267</f>
        <v>0</v>
      </c>
      <c r="E27" s="100">
        <f>Bovinos!D267</f>
        <v>0</v>
      </c>
      <c r="F27" s="99">
        <f>Bovinos!E267</f>
        <v>0</v>
      </c>
      <c r="G27" s="100">
        <f>Bovinos!F267</f>
        <v>0</v>
      </c>
      <c r="H27" s="101">
        <f t="shared" si="0"/>
        <v>0</v>
      </c>
      <c r="I27" s="101" t="e">
        <f t="shared" si="1"/>
        <v>#DIV/0!</v>
      </c>
      <c r="J27" s="102">
        <v>18588.778894993262</v>
      </c>
      <c r="K27" s="98">
        <f t="shared" si="2"/>
        <v>0</v>
      </c>
      <c r="L27" s="103">
        <f t="shared" si="3"/>
        <v>0.25</v>
      </c>
      <c r="M27" s="103"/>
      <c r="N27" s="103">
        <v>0.75</v>
      </c>
      <c r="O27" s="105">
        <v>4667</v>
      </c>
      <c r="P27" s="105"/>
      <c r="Q27" s="105">
        <v>1779</v>
      </c>
      <c r="R27" s="106" t="e">
        <f t="shared" si="4"/>
        <v>#DIV/0!</v>
      </c>
      <c r="S27" s="107">
        <f t="shared" si="5"/>
        <v>0</v>
      </c>
    </row>
    <row r="28" spans="1:19" ht="11.25">
      <c r="A28" s="96" t="s">
        <v>164</v>
      </c>
      <c r="B28" s="97">
        <f>Bovinos!B281</f>
        <v>12300</v>
      </c>
      <c r="C28" s="98">
        <f>Bovinos!C282+Bovinos!D282</f>
        <v>0</v>
      </c>
      <c r="D28" s="99">
        <f>Bovinos!C282</f>
        <v>0</v>
      </c>
      <c r="E28" s="100">
        <f>Bovinos!D282</f>
        <v>0</v>
      </c>
      <c r="F28" s="99">
        <f>Bovinos!E282</f>
        <v>0</v>
      </c>
      <c r="G28" s="100">
        <f>Bovinos!F282</f>
        <v>0</v>
      </c>
      <c r="H28" s="101">
        <f t="shared" si="0"/>
        <v>0</v>
      </c>
      <c r="I28" s="101" t="e">
        <f t="shared" si="1"/>
        <v>#DIV/0!</v>
      </c>
      <c r="J28" s="102">
        <v>5345.483220888461</v>
      </c>
      <c r="K28" s="98">
        <f t="shared" si="2"/>
        <v>0</v>
      </c>
      <c r="L28" s="103">
        <f t="shared" si="3"/>
        <v>0.715773492435542</v>
      </c>
      <c r="M28" s="103"/>
      <c r="N28" s="103">
        <v>0.284226507564458</v>
      </c>
      <c r="O28" s="105">
        <v>4667</v>
      </c>
      <c r="P28" s="105"/>
      <c r="Q28" s="105">
        <v>1779</v>
      </c>
      <c r="R28" s="106" t="e">
        <f t="shared" si="4"/>
        <v>#DIV/0!</v>
      </c>
      <c r="S28" s="107">
        <f t="shared" si="5"/>
        <v>0</v>
      </c>
    </row>
    <row r="29" spans="1:19" ht="11.25">
      <c r="A29" s="96" t="s">
        <v>165</v>
      </c>
      <c r="B29" s="97">
        <f>Bovinos!B296</f>
        <v>3200</v>
      </c>
      <c r="C29" s="98">
        <f>Bovinos!C297+Bovinos!D297</f>
        <v>0</v>
      </c>
      <c r="D29" s="99">
        <f>Bovinos!C297</f>
        <v>0</v>
      </c>
      <c r="E29" s="100">
        <f>Bovinos!D297</f>
        <v>0</v>
      </c>
      <c r="F29" s="99">
        <f>Bovinos!E297</f>
        <v>0</v>
      </c>
      <c r="G29" s="100">
        <f>Bovinos!F297</f>
        <v>0</v>
      </c>
      <c r="H29" s="101">
        <f t="shared" si="0"/>
        <v>0</v>
      </c>
      <c r="I29" s="101" t="e">
        <f t="shared" si="1"/>
        <v>#DIV/0!</v>
      </c>
      <c r="J29" s="102">
        <v>1157.124842370744</v>
      </c>
      <c r="K29" s="98">
        <f t="shared" si="2"/>
        <v>0</v>
      </c>
      <c r="L29" s="103">
        <f t="shared" si="3"/>
        <v>0.44999999999999996</v>
      </c>
      <c r="M29" s="103"/>
      <c r="N29" s="103">
        <v>0.55</v>
      </c>
      <c r="O29" s="105">
        <v>4667</v>
      </c>
      <c r="P29" s="105"/>
      <c r="Q29" s="105">
        <v>1779</v>
      </c>
      <c r="R29" s="106" t="e">
        <f t="shared" si="4"/>
        <v>#DIV/0!</v>
      </c>
      <c r="S29" s="107">
        <f t="shared" si="5"/>
        <v>0</v>
      </c>
    </row>
    <row r="30" spans="1:19" ht="11.25">
      <c r="A30" s="96" t="s">
        <v>166</v>
      </c>
      <c r="B30" s="97">
        <f>Bovinos!B311</f>
        <v>4900</v>
      </c>
      <c r="C30" s="98">
        <f>Bovinos!C312+Bovinos!D312</f>
        <v>0</v>
      </c>
      <c r="D30" s="99">
        <f>Bovinos!C312</f>
        <v>0</v>
      </c>
      <c r="E30" s="100">
        <f>Bovinos!D312</f>
        <v>0</v>
      </c>
      <c r="F30" s="99">
        <f>Bovinos!E312</f>
        <v>0</v>
      </c>
      <c r="G30" s="100">
        <f>Bovinos!F312</f>
        <v>0</v>
      </c>
      <c r="H30" s="101">
        <f t="shared" si="0"/>
        <v>0</v>
      </c>
      <c r="I30" s="101" t="e">
        <f t="shared" si="1"/>
        <v>#DIV/0!</v>
      </c>
      <c r="J30" s="102">
        <v>2071.9418483904465</v>
      </c>
      <c r="K30" s="98">
        <f t="shared" si="2"/>
        <v>0</v>
      </c>
      <c r="L30" s="103">
        <f t="shared" si="3"/>
        <v>0.30000000000000004</v>
      </c>
      <c r="M30" s="103"/>
      <c r="N30" s="103">
        <v>0.7</v>
      </c>
      <c r="O30" s="105">
        <v>4667</v>
      </c>
      <c r="P30" s="105"/>
      <c r="Q30" s="105">
        <v>1779</v>
      </c>
      <c r="R30" s="106" t="e">
        <f t="shared" si="4"/>
        <v>#DIV/0!</v>
      </c>
      <c r="S30" s="107">
        <f t="shared" si="5"/>
        <v>0</v>
      </c>
    </row>
    <row r="31" spans="1:19" ht="11.25">
      <c r="A31" s="96" t="s">
        <v>167</v>
      </c>
      <c r="B31" s="97">
        <f>Bovinos!B326</f>
        <v>2600</v>
      </c>
      <c r="C31" s="98">
        <f>Bovinos!C327+Bovinos!D327</f>
        <v>0</v>
      </c>
      <c r="D31" s="99">
        <f>Bovinos!C327</f>
        <v>0</v>
      </c>
      <c r="E31" s="100">
        <f>Bovinos!D327</f>
        <v>0</v>
      </c>
      <c r="F31" s="99">
        <f>Bovinos!E327</f>
        <v>0</v>
      </c>
      <c r="G31" s="100">
        <f>Bovinos!F327</f>
        <v>0</v>
      </c>
      <c r="H31" s="101">
        <f t="shared" si="0"/>
        <v>0</v>
      </c>
      <c r="I31" s="101" t="e">
        <f t="shared" si="1"/>
        <v>#DIV/0!</v>
      </c>
      <c r="J31" s="102">
        <v>629</v>
      </c>
      <c r="K31" s="98">
        <f t="shared" si="2"/>
        <v>0</v>
      </c>
      <c r="L31" s="103">
        <f t="shared" si="3"/>
        <v>0.6</v>
      </c>
      <c r="M31" s="103"/>
      <c r="N31" s="103">
        <v>0.4</v>
      </c>
      <c r="O31" s="105">
        <v>4667</v>
      </c>
      <c r="P31" s="105"/>
      <c r="Q31" s="105">
        <v>1779</v>
      </c>
      <c r="R31" s="106" t="e">
        <f t="shared" si="4"/>
        <v>#DIV/0!</v>
      </c>
      <c r="S31" s="107">
        <f t="shared" si="5"/>
        <v>0</v>
      </c>
    </row>
    <row r="32" spans="1:19" ht="11.25">
      <c r="A32" s="96" t="s">
        <v>168</v>
      </c>
      <c r="B32" s="97">
        <f>Bovinos!B341</f>
        <v>33900</v>
      </c>
      <c r="C32" s="98">
        <f>Bovinos!C342+Bovinos!D342</f>
        <v>0</v>
      </c>
      <c r="D32" s="108">
        <f>Bovinos!C342</f>
        <v>0</v>
      </c>
      <c r="E32" s="98">
        <f>Bovinos!D342</f>
        <v>0</v>
      </c>
      <c r="F32" s="108">
        <f>Bovinos!E342</f>
        <v>0</v>
      </c>
      <c r="G32" s="98">
        <f>Bovinos!F342</f>
        <v>0</v>
      </c>
      <c r="H32" s="101">
        <f t="shared" si="0"/>
        <v>0</v>
      </c>
      <c r="I32" s="101" t="e">
        <f t="shared" si="1"/>
        <v>#DIV/0!</v>
      </c>
      <c r="J32" s="102">
        <v>17800.35813412123</v>
      </c>
      <c r="K32" s="98">
        <f t="shared" si="2"/>
        <v>0</v>
      </c>
      <c r="L32" s="103">
        <f t="shared" si="3"/>
        <v>0.19999999999999996</v>
      </c>
      <c r="M32" s="103"/>
      <c r="N32" s="103">
        <v>0.8</v>
      </c>
      <c r="O32" s="105">
        <v>4667</v>
      </c>
      <c r="P32" s="105"/>
      <c r="Q32" s="105">
        <v>1779</v>
      </c>
      <c r="R32" s="106" t="e">
        <f t="shared" si="4"/>
        <v>#DIV/0!</v>
      </c>
      <c r="S32" s="107">
        <f t="shared" si="5"/>
        <v>0</v>
      </c>
    </row>
    <row r="33" spans="1:19" ht="11.25">
      <c r="A33" s="96" t="s">
        <v>169</v>
      </c>
      <c r="B33" s="97">
        <f>Bovinos!B356</f>
        <v>5950</v>
      </c>
      <c r="C33" s="98">
        <f>Bovinos!C357+Bovinos!D357</f>
        <v>0</v>
      </c>
      <c r="D33" s="108">
        <f>Bovinos!C357</f>
        <v>0</v>
      </c>
      <c r="E33" s="98">
        <f>Bovinos!D357</f>
        <v>0</v>
      </c>
      <c r="F33" s="108">
        <f>Bovinos!E357</f>
        <v>0</v>
      </c>
      <c r="G33" s="98">
        <f>Bovinos!F357</f>
        <v>0</v>
      </c>
      <c r="H33" s="101">
        <f t="shared" si="0"/>
        <v>0</v>
      </c>
      <c r="I33" s="101" t="e">
        <f t="shared" si="1"/>
        <v>#DIV/0!</v>
      </c>
      <c r="J33" s="102">
        <v>2817.733490964364</v>
      </c>
      <c r="K33" s="98">
        <f t="shared" si="2"/>
        <v>0</v>
      </c>
      <c r="L33" s="103">
        <f t="shared" si="3"/>
        <v>0.30000000000000004</v>
      </c>
      <c r="M33" s="103"/>
      <c r="N33" s="103">
        <v>0.7</v>
      </c>
      <c r="O33" s="105">
        <v>4667</v>
      </c>
      <c r="P33" s="105"/>
      <c r="Q33" s="105">
        <v>1779</v>
      </c>
      <c r="R33" s="106" t="e">
        <f t="shared" si="4"/>
        <v>#DIV/0!</v>
      </c>
      <c r="S33" s="107">
        <f t="shared" si="5"/>
        <v>0</v>
      </c>
    </row>
    <row r="34" spans="1:19" ht="11.25">
      <c r="A34" s="96" t="s">
        <v>170</v>
      </c>
      <c r="B34" s="97">
        <f>Bovinos!B371</f>
        <v>12900</v>
      </c>
      <c r="C34" s="98">
        <f>Bovinos!C372+Bovinos!D372</f>
        <v>0</v>
      </c>
      <c r="D34" s="108">
        <f>Bovinos!C372</f>
        <v>0</v>
      </c>
      <c r="E34" s="98">
        <f>Bovinos!D372</f>
        <v>0</v>
      </c>
      <c r="F34" s="108">
        <f>Bovinos!E372</f>
        <v>0</v>
      </c>
      <c r="G34" s="98">
        <f>Bovinos!F372</f>
        <v>0</v>
      </c>
      <c r="H34" s="101">
        <f t="shared" si="0"/>
        <v>0</v>
      </c>
      <c r="I34" s="101" t="e">
        <f t="shared" si="1"/>
        <v>#DIV/0!</v>
      </c>
      <c r="J34" s="102">
        <v>6010.169889610897</v>
      </c>
      <c r="K34" s="98">
        <f t="shared" si="2"/>
        <v>0</v>
      </c>
      <c r="L34" s="103">
        <f t="shared" si="3"/>
        <v>0.44999999999999996</v>
      </c>
      <c r="M34" s="103"/>
      <c r="N34" s="103">
        <v>0.55</v>
      </c>
      <c r="O34" s="105">
        <v>4667</v>
      </c>
      <c r="P34" s="105"/>
      <c r="Q34" s="105">
        <v>1779</v>
      </c>
      <c r="R34" s="106" t="e">
        <f t="shared" si="4"/>
        <v>#DIV/0!</v>
      </c>
      <c r="S34" s="107">
        <f t="shared" si="5"/>
        <v>0</v>
      </c>
    </row>
    <row r="35" spans="1:19" ht="12.75">
      <c r="A35" s="109" t="s">
        <v>171</v>
      </c>
      <c r="B35" s="110">
        <f>SUM(B10:B34)</f>
        <v>484700</v>
      </c>
      <c r="C35" s="110">
        <f>SUM(C10:C34)</f>
        <v>0</v>
      </c>
      <c r="D35" s="110"/>
      <c r="E35" s="110"/>
      <c r="F35" s="110"/>
      <c r="G35" s="110"/>
      <c r="H35" s="111">
        <f t="shared" si="0"/>
        <v>0</v>
      </c>
      <c r="I35" s="111" t="e">
        <f t="shared" si="1"/>
        <v>#DIV/0!</v>
      </c>
      <c r="J35" s="110">
        <f>SUM(J10:J34)</f>
        <v>219705.2397262729</v>
      </c>
      <c r="K35" s="110">
        <f>SUM(K10:K34)</f>
        <v>0</v>
      </c>
      <c r="L35" s="112"/>
      <c r="M35" s="112"/>
      <c r="N35" s="112"/>
      <c r="O35" s="112"/>
      <c r="P35" s="112"/>
      <c r="Q35" s="112"/>
      <c r="R35" s="112"/>
      <c r="S35" s="113">
        <f>SUM(S10:S34)</f>
        <v>0</v>
      </c>
    </row>
    <row r="37" spans="14:17" ht="30" customHeight="1">
      <c r="N37" s="150" t="s">
        <v>172</v>
      </c>
      <c r="O37" s="114" t="s">
        <v>173</v>
      </c>
      <c r="P37" s="114" t="s">
        <v>174</v>
      </c>
      <c r="Q37" s="114" t="s">
        <v>175</v>
      </c>
    </row>
    <row r="38" spans="14:17" ht="11.25">
      <c r="N38" s="150"/>
      <c r="O38" s="115">
        <f>AVERAGE(O10:O34)/305</f>
        <v>15.197970595175386</v>
      </c>
      <c r="P38" s="115" t="e">
        <f>AVERAGE(P10:P34)/305</f>
        <v>#DIV/0!</v>
      </c>
      <c r="Q38" s="115">
        <f>AVERAGE(Q10:Q34)/275</f>
        <v>6.504581818181818</v>
      </c>
    </row>
  </sheetData>
  <sheetProtection selectLockedCells="1" selectUnlockedCells="1"/>
  <mergeCells count="16">
    <mergeCell ref="B7:B8"/>
    <mergeCell ref="C7:C8"/>
    <mergeCell ref="D7:D8"/>
    <mergeCell ref="E7:E8"/>
    <mergeCell ref="F7:F8"/>
    <mergeCell ref="G7:G8"/>
    <mergeCell ref="R7:R8"/>
    <mergeCell ref="S7:S8"/>
    <mergeCell ref="A9:S9"/>
    <mergeCell ref="N37:N38"/>
    <mergeCell ref="H7:H8"/>
    <mergeCell ref="I7:I8"/>
    <mergeCell ref="J7:J8"/>
    <mergeCell ref="K7:K8"/>
    <mergeCell ref="L7:N7"/>
    <mergeCell ref="O7:Q7"/>
  </mergeCells>
  <printOptions/>
  <pageMargins left="0" right="0" top="0.1388888888888889" bottom="0.1388888888888889" header="0" footer="0"/>
  <pageSetup horizontalDpi="300" verticalDpi="300" orientation="portrait" pageOrder="overThenDown" paperSize="9"/>
  <headerFooter alignWithMargins="0">
    <oddHeader>&amp;C&amp;"Arial,Normal"&amp;10&amp;A</oddHeader>
    <oddFooter>&amp;C&amp;"Arial,Normal"&amp;10Página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"/>
    </sheetView>
  </sheetViews>
  <sheetFormatPr defaultColWidth="8.7578125" defaultRowHeight="34.5"/>
  <sheetData>
    <row r="1" spans="1:15" ht="15">
      <c r="A1" s="116" t="s">
        <v>176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5">
      <c r="A2" s="116" t="s">
        <v>177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5">
      <c r="A4" s="116" t="s">
        <v>178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12.75">
      <c r="A5" s="156" t="s">
        <v>179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1:15" ht="12.75">
      <c r="A6" s="117" t="s">
        <v>87</v>
      </c>
      <c r="B6" s="117" t="s">
        <v>180</v>
      </c>
      <c r="C6" s="117" t="s">
        <v>181</v>
      </c>
      <c r="D6" s="117" t="s">
        <v>49</v>
      </c>
      <c r="E6" s="117" t="s">
        <v>182</v>
      </c>
      <c r="F6" s="117" t="s">
        <v>183</v>
      </c>
      <c r="G6" s="118" t="s">
        <v>184</v>
      </c>
      <c r="H6" s="157" t="s">
        <v>185</v>
      </c>
      <c r="I6" s="157"/>
      <c r="J6" s="157" t="s">
        <v>186</v>
      </c>
      <c r="K6" s="157"/>
      <c r="L6" s="157" t="s">
        <v>187</v>
      </c>
      <c r="M6" s="157"/>
      <c r="N6" s="157" t="s">
        <v>188</v>
      </c>
      <c r="O6" s="157"/>
    </row>
    <row r="7" spans="1:15" ht="15">
      <c r="A7" s="119"/>
      <c r="B7" s="119"/>
      <c r="C7" s="119"/>
      <c r="D7" s="119"/>
      <c r="E7" s="120"/>
      <c r="F7" s="120"/>
      <c r="G7" s="120"/>
      <c r="H7" s="121" t="s">
        <v>189</v>
      </c>
      <c r="I7" s="121" t="s">
        <v>190</v>
      </c>
      <c r="J7" s="121" t="s">
        <v>189</v>
      </c>
      <c r="K7" s="121" t="s">
        <v>190</v>
      </c>
      <c r="L7" s="121" t="s">
        <v>189</v>
      </c>
      <c r="M7" s="121" t="s">
        <v>190</v>
      </c>
      <c r="N7" s="121" t="s">
        <v>189</v>
      </c>
      <c r="O7" s="121" t="s">
        <v>190</v>
      </c>
    </row>
    <row r="8" spans="1:15" ht="15">
      <c r="A8" s="119">
        <v>7010</v>
      </c>
      <c r="B8" s="119" t="s">
        <v>191</v>
      </c>
      <c r="C8" s="119" t="s">
        <v>192</v>
      </c>
      <c r="D8" s="122"/>
      <c r="E8" s="119" t="s">
        <v>193</v>
      </c>
      <c r="F8" s="119" t="s">
        <v>194</v>
      </c>
      <c r="G8" s="119"/>
      <c r="H8" s="119" t="s">
        <v>195</v>
      </c>
      <c r="I8" s="119"/>
      <c r="J8" s="119"/>
      <c r="K8" s="119"/>
      <c r="L8" s="119"/>
      <c r="M8" s="119"/>
      <c r="N8" s="119"/>
      <c r="O8" s="119"/>
    </row>
    <row r="9" spans="1:15" ht="15">
      <c r="A9" s="119">
        <v>7010</v>
      </c>
      <c r="B9" s="119" t="s">
        <v>191</v>
      </c>
      <c r="C9" s="119" t="s">
        <v>196</v>
      </c>
      <c r="D9" s="122"/>
      <c r="E9" s="119"/>
      <c r="F9" s="119"/>
      <c r="G9" s="119"/>
      <c r="H9" s="119" t="s">
        <v>197</v>
      </c>
      <c r="I9" s="119" t="s">
        <v>198</v>
      </c>
      <c r="J9" s="119" t="s">
        <v>199</v>
      </c>
      <c r="K9" s="119" t="s">
        <v>200</v>
      </c>
      <c r="L9" s="119" t="s">
        <v>201</v>
      </c>
      <c r="M9" s="119" t="s">
        <v>200</v>
      </c>
      <c r="N9" s="119" t="s">
        <v>201</v>
      </c>
      <c r="O9" s="119" t="s">
        <v>200</v>
      </c>
    </row>
    <row r="10" spans="1:15" ht="15">
      <c r="A10" s="119">
        <v>7010</v>
      </c>
      <c r="B10" s="119" t="s">
        <v>191</v>
      </c>
      <c r="C10" s="119" t="s">
        <v>202</v>
      </c>
      <c r="D10" s="122"/>
      <c r="E10" s="119"/>
      <c r="F10" s="119"/>
      <c r="G10" s="119"/>
      <c r="H10" s="119" t="s">
        <v>197</v>
      </c>
      <c r="I10" s="119" t="s">
        <v>198</v>
      </c>
      <c r="J10" s="119" t="s">
        <v>203</v>
      </c>
      <c r="K10" s="119" t="s">
        <v>200</v>
      </c>
      <c r="L10" s="119" t="s">
        <v>203</v>
      </c>
      <c r="M10" s="119" t="s">
        <v>204</v>
      </c>
      <c r="N10" s="119" t="s">
        <v>203</v>
      </c>
      <c r="O10" s="119" t="s">
        <v>204</v>
      </c>
    </row>
    <row r="11" spans="1:15" ht="15">
      <c r="A11" s="119">
        <v>7010</v>
      </c>
      <c r="B11" s="119" t="s">
        <v>191</v>
      </c>
      <c r="C11" s="119" t="s">
        <v>205</v>
      </c>
      <c r="D11" s="122"/>
      <c r="E11" s="119"/>
      <c r="F11" s="119"/>
      <c r="G11" s="119"/>
      <c r="H11" s="119" t="s">
        <v>197</v>
      </c>
      <c r="I11" s="119" t="s">
        <v>198</v>
      </c>
      <c r="J11" s="119" t="s">
        <v>201</v>
      </c>
      <c r="K11" s="119" t="s">
        <v>200</v>
      </c>
      <c r="L11" s="119" t="s">
        <v>201</v>
      </c>
      <c r="M11" s="119" t="s">
        <v>200</v>
      </c>
      <c r="N11" s="119" t="s">
        <v>199</v>
      </c>
      <c r="O11" s="119" t="s">
        <v>200</v>
      </c>
    </row>
    <row r="12" spans="1:15" ht="12.75">
      <c r="A12" s="117" t="s">
        <v>87</v>
      </c>
      <c r="B12" s="117" t="s">
        <v>206</v>
      </c>
      <c r="C12" s="117" t="s">
        <v>181</v>
      </c>
      <c r="D12" s="117" t="s">
        <v>207</v>
      </c>
      <c r="E12" s="123" t="s">
        <v>182</v>
      </c>
      <c r="F12" s="123" t="s">
        <v>183</v>
      </c>
      <c r="G12" s="123" t="s">
        <v>184</v>
      </c>
      <c r="H12" s="157" t="s">
        <v>185</v>
      </c>
      <c r="I12" s="157"/>
      <c r="J12" s="157" t="s">
        <v>186</v>
      </c>
      <c r="K12" s="157"/>
      <c r="L12" s="157" t="s">
        <v>187</v>
      </c>
      <c r="M12" s="157"/>
      <c r="N12" s="157" t="s">
        <v>188</v>
      </c>
      <c r="O12" s="157"/>
    </row>
    <row r="13" spans="1:15" ht="15">
      <c r="A13" s="119"/>
      <c r="B13" s="119"/>
      <c r="C13" s="119"/>
      <c r="D13" s="119"/>
      <c r="E13" s="119"/>
      <c r="F13" s="119"/>
      <c r="G13" s="119"/>
      <c r="H13" s="117" t="s">
        <v>189</v>
      </c>
      <c r="I13" s="117" t="s">
        <v>190</v>
      </c>
      <c r="J13" s="117" t="s">
        <v>189</v>
      </c>
      <c r="K13" s="117" t="s">
        <v>190</v>
      </c>
      <c r="L13" s="117" t="s">
        <v>189</v>
      </c>
      <c r="M13" s="117" t="s">
        <v>190</v>
      </c>
      <c r="N13" s="117" t="s">
        <v>189</v>
      </c>
      <c r="O13" s="117" t="s">
        <v>190</v>
      </c>
    </row>
    <row r="14" spans="1:15" ht="11.25">
      <c r="A14" s="124">
        <v>7010</v>
      </c>
      <c r="B14" s="124" t="s">
        <v>191</v>
      </c>
      <c r="C14" s="124" t="s">
        <v>196</v>
      </c>
      <c r="D14" s="124">
        <v>90</v>
      </c>
      <c r="E14" s="124">
        <v>518</v>
      </c>
      <c r="F14" s="124">
        <v>533</v>
      </c>
      <c r="G14" s="124">
        <v>1051</v>
      </c>
      <c r="H14" s="124">
        <v>243</v>
      </c>
      <c r="I14" s="124">
        <v>144</v>
      </c>
      <c r="J14" s="124">
        <v>94</v>
      </c>
      <c r="K14" s="124">
        <v>190</v>
      </c>
      <c r="L14" s="124">
        <v>20</v>
      </c>
      <c r="M14" s="124">
        <v>128</v>
      </c>
      <c r="N14" s="124">
        <v>161</v>
      </c>
      <c r="O14" s="124">
        <v>71</v>
      </c>
    </row>
    <row r="15" spans="1:15" ht="11.25">
      <c r="A15" s="124">
        <v>7010</v>
      </c>
      <c r="B15" s="124" t="s">
        <v>191</v>
      </c>
      <c r="C15" s="124" t="s">
        <v>208</v>
      </c>
      <c r="D15" s="124">
        <v>2</v>
      </c>
      <c r="E15" s="124">
        <v>12</v>
      </c>
      <c r="F15" s="124">
        <v>9</v>
      </c>
      <c r="G15" s="124">
        <v>21</v>
      </c>
      <c r="H15" s="124">
        <v>0</v>
      </c>
      <c r="I15" s="124">
        <v>5</v>
      </c>
      <c r="J15" s="124">
        <v>0</v>
      </c>
      <c r="K15" s="124">
        <v>4</v>
      </c>
      <c r="L15" s="124">
        <v>0</v>
      </c>
      <c r="M15" s="124">
        <v>0</v>
      </c>
      <c r="N15" s="124">
        <v>12</v>
      </c>
      <c r="O15" s="124">
        <v>0</v>
      </c>
    </row>
    <row r="16" spans="1:15" ht="11.25">
      <c r="A16" s="124">
        <v>7050</v>
      </c>
      <c r="B16" s="124" t="s">
        <v>209</v>
      </c>
      <c r="C16" s="124" t="s">
        <v>210</v>
      </c>
      <c r="D16" s="124">
        <v>2</v>
      </c>
      <c r="E16" s="124">
        <v>6</v>
      </c>
      <c r="F16" s="124">
        <v>3</v>
      </c>
      <c r="G16" s="124">
        <v>9</v>
      </c>
      <c r="H16" s="124"/>
      <c r="I16" s="124"/>
      <c r="J16" s="124"/>
      <c r="K16" s="124"/>
      <c r="L16" s="124"/>
      <c r="M16" s="124"/>
      <c r="N16" s="124"/>
      <c r="O16" s="124"/>
    </row>
    <row r="17" spans="1:15" ht="11.25">
      <c r="A17" s="124">
        <v>7070</v>
      </c>
      <c r="B17" s="124" t="s">
        <v>211</v>
      </c>
      <c r="C17" s="124" t="s">
        <v>210</v>
      </c>
      <c r="D17" s="124">
        <v>1</v>
      </c>
      <c r="E17" s="124">
        <v>1</v>
      </c>
      <c r="F17" s="124">
        <v>3</v>
      </c>
      <c r="G17" s="124">
        <v>4</v>
      </c>
      <c r="H17" s="124"/>
      <c r="I17" s="124"/>
      <c r="J17" s="124"/>
      <c r="K17" s="124"/>
      <c r="L17" s="124"/>
      <c r="M17" s="124"/>
      <c r="N17" s="124"/>
      <c r="O17" s="124"/>
    </row>
    <row r="18" spans="1:15" ht="11.25">
      <c r="A18" s="124">
        <v>7090</v>
      </c>
      <c r="B18" s="124" t="s">
        <v>212</v>
      </c>
      <c r="C18" s="124" t="s">
        <v>208</v>
      </c>
      <c r="D18" s="124">
        <v>1</v>
      </c>
      <c r="E18" s="124">
        <v>1</v>
      </c>
      <c r="F18" s="124">
        <v>2</v>
      </c>
      <c r="G18" s="124">
        <v>3</v>
      </c>
      <c r="H18" s="124"/>
      <c r="I18" s="124"/>
      <c r="J18" s="124"/>
      <c r="K18" s="124"/>
      <c r="L18" s="124"/>
      <c r="M18" s="124"/>
      <c r="N18" s="124"/>
      <c r="O18" s="124"/>
    </row>
    <row r="19" spans="1:15" ht="11.25">
      <c r="A19" s="124">
        <v>7100</v>
      </c>
      <c r="B19" s="124" t="s">
        <v>213</v>
      </c>
      <c r="C19" s="124" t="s">
        <v>196</v>
      </c>
      <c r="D19" s="124">
        <v>1</v>
      </c>
      <c r="E19" s="124">
        <v>5000</v>
      </c>
      <c r="F19" s="124">
        <v>5000</v>
      </c>
      <c r="G19" s="124">
        <v>10000</v>
      </c>
      <c r="H19" s="124"/>
      <c r="I19" s="124"/>
      <c r="J19" s="124"/>
      <c r="K19" s="124"/>
      <c r="L19" s="124"/>
      <c r="M19" s="124"/>
      <c r="N19" s="124"/>
      <c r="O19" s="124"/>
    </row>
    <row r="20" spans="1:15" ht="11.25">
      <c r="A20" s="124">
        <v>7500</v>
      </c>
      <c r="B20" s="124" t="s">
        <v>214</v>
      </c>
      <c r="C20" s="124" t="s">
        <v>196</v>
      </c>
      <c r="D20" s="124">
        <v>2</v>
      </c>
      <c r="E20" s="124"/>
      <c r="F20" s="124"/>
      <c r="G20" s="124">
        <v>45000</v>
      </c>
      <c r="H20" s="124"/>
      <c r="I20" s="124"/>
      <c r="J20" s="124"/>
      <c r="K20" s="124"/>
      <c r="L20" s="124"/>
      <c r="M20" s="124"/>
      <c r="N20" s="124"/>
      <c r="O20" s="124"/>
    </row>
    <row r="21" spans="1:15" ht="1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t="12.75">
      <c r="A22" s="156" t="s">
        <v>215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1:15" ht="12.75">
      <c r="A23" s="117" t="s">
        <v>87</v>
      </c>
      <c r="B23" s="117" t="s">
        <v>206</v>
      </c>
      <c r="C23" s="117" t="s">
        <v>181</v>
      </c>
      <c r="D23" s="117" t="s">
        <v>49</v>
      </c>
      <c r="E23" s="121" t="s">
        <v>182</v>
      </c>
      <c r="F23" s="121" t="s">
        <v>183</v>
      </c>
      <c r="G23" s="118" t="s">
        <v>184</v>
      </c>
      <c r="H23" s="157" t="s">
        <v>185</v>
      </c>
      <c r="I23" s="157"/>
      <c r="J23" s="157" t="s">
        <v>186</v>
      </c>
      <c r="K23" s="157"/>
      <c r="L23" s="157" t="s">
        <v>187</v>
      </c>
      <c r="M23" s="157"/>
      <c r="N23" s="157" t="s">
        <v>188</v>
      </c>
      <c r="O23" s="157"/>
    </row>
    <row r="24" spans="1:15" ht="15">
      <c r="A24" s="119"/>
      <c r="B24" s="119"/>
      <c r="C24" s="119"/>
      <c r="D24" s="125"/>
      <c r="E24" s="119"/>
      <c r="F24" s="119"/>
      <c r="G24" s="126"/>
      <c r="H24" s="117" t="s">
        <v>189</v>
      </c>
      <c r="I24" s="117" t="s">
        <v>190</v>
      </c>
      <c r="J24" s="117" t="s">
        <v>189</v>
      </c>
      <c r="K24" s="117" t="s">
        <v>190</v>
      </c>
      <c r="L24" s="117" t="s">
        <v>189</v>
      </c>
      <c r="M24" s="117" t="s">
        <v>190</v>
      </c>
      <c r="N24" s="117" t="s">
        <v>189</v>
      </c>
      <c r="O24" s="117" t="s">
        <v>190</v>
      </c>
    </row>
    <row r="25" spans="1:15" ht="15">
      <c r="A25" s="119">
        <v>7010</v>
      </c>
      <c r="B25" s="119" t="s">
        <v>191</v>
      </c>
      <c r="C25" s="119" t="s">
        <v>192</v>
      </c>
      <c r="D25" s="122"/>
      <c r="E25" s="119" t="s">
        <v>216</v>
      </c>
      <c r="F25" s="119" t="s">
        <v>194</v>
      </c>
      <c r="G25" s="127"/>
      <c r="H25" s="124"/>
      <c r="I25" s="128"/>
      <c r="J25" s="128"/>
      <c r="K25" s="128"/>
      <c r="L25" s="128"/>
      <c r="M25" s="128"/>
      <c r="N25" s="128"/>
      <c r="O25" s="128"/>
    </row>
    <row r="26" spans="1:15" ht="1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</row>
    <row r="28" spans="1:15" ht="15">
      <c r="A28" s="116" t="s">
        <v>217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 ht="1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5" ht="15">
      <c r="A30" s="116" t="s">
        <v>218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</sheetData>
  <sheetProtection/>
  <mergeCells count="14">
    <mergeCell ref="H12:I12"/>
    <mergeCell ref="J12:K12"/>
    <mergeCell ref="L12:M12"/>
    <mergeCell ref="N12:O12"/>
    <mergeCell ref="A22:O22"/>
    <mergeCell ref="H23:I23"/>
    <mergeCell ref="J23:K23"/>
    <mergeCell ref="L23:M23"/>
    <mergeCell ref="N23:O23"/>
    <mergeCell ref="A5:O5"/>
    <mergeCell ref="H6:I6"/>
    <mergeCell ref="J6:K6"/>
    <mergeCell ref="L6:M6"/>
    <mergeCell ref="N6:O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8.7578125" defaultRowHeight="34.5"/>
  <sheetData>
    <row r="1" ht="11.25">
      <c r="A1" s="129" t="s">
        <v>219</v>
      </c>
    </row>
    <row r="2" ht="11.25">
      <c r="A2" s="130" t="s">
        <v>220</v>
      </c>
    </row>
    <row r="3" ht="11.25">
      <c r="A3" s="130" t="s">
        <v>221</v>
      </c>
    </row>
    <row r="4" ht="11.25">
      <c r="A4" s="130" t="s">
        <v>222</v>
      </c>
    </row>
    <row r="5" ht="11.25">
      <c r="A5" s="130" t="s">
        <v>223</v>
      </c>
    </row>
    <row r="6" ht="11.25">
      <c r="A6" s="130" t="s">
        <v>224</v>
      </c>
    </row>
    <row r="7" ht="11.25">
      <c r="A7" s="130" t="s">
        <v>225</v>
      </c>
    </row>
    <row r="8" ht="11.25">
      <c r="A8" s="130" t="s">
        <v>226</v>
      </c>
    </row>
    <row r="9" ht="11.25">
      <c r="A9" s="130" t="s">
        <v>227</v>
      </c>
    </row>
    <row r="10" ht="11.25">
      <c r="A10" s="130" t="s">
        <v>228</v>
      </c>
    </row>
    <row r="11" ht="11.25">
      <c r="A11" s="130" t="s">
        <v>229</v>
      </c>
    </row>
    <row r="12" ht="11.25">
      <c r="A12" s="130" t="s">
        <v>230</v>
      </c>
    </row>
    <row r="13" ht="11.25">
      <c r="A13" s="130"/>
    </row>
    <row r="14" ht="11.25">
      <c r="A14" s="129" t="s">
        <v>231</v>
      </c>
    </row>
    <row r="15" ht="11.25">
      <c r="A15" s="130" t="s">
        <v>232</v>
      </c>
    </row>
    <row r="16" ht="11.25">
      <c r="A16" t="s">
        <v>233</v>
      </c>
    </row>
    <row r="17" ht="11.25">
      <c r="A17" t="s">
        <v>234</v>
      </c>
    </row>
    <row r="18" ht="11.25">
      <c r="A18" s="130" t="s">
        <v>235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Ramos Rosa</dc:creator>
  <cp:keywords/>
  <dc:description/>
  <cp:lastModifiedBy>Larissa Nahirny Alves</cp:lastModifiedBy>
  <dcterms:created xsi:type="dcterms:W3CDTF">2019-04-30T14:23:33Z</dcterms:created>
  <dcterms:modified xsi:type="dcterms:W3CDTF">2022-02-07T17:50:19Z</dcterms:modified>
  <cp:category/>
  <cp:version/>
  <cp:contentType/>
  <cp:contentStatus/>
  <cp:revision>88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