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ORES\deral\DEB\VBP\VBP 2024\Bovinos\Enviados\"/>
    </mc:Choice>
  </mc:AlternateContent>
  <bookViews>
    <workbookView xWindow="0" yWindow="0" windowWidth="28800" windowHeight="11130" tabRatio="500" activeTab="2"/>
  </bookViews>
  <sheets>
    <sheet name="Bovinos" sheetId="1" r:id="rId1"/>
    <sheet name="TODOS OS PRODUTOS" sheetId="2" state="hidden" r:id="rId2"/>
    <sheet name="Leite - Produção" sheetId="3" r:id="rId3"/>
    <sheet name="Leite - Captação" sheetId="4" r:id="rId4"/>
    <sheet name="GTA" sheetId="5" r:id="rId5"/>
    <sheet name="OBSERVAÇÃO" sheetId="6" r:id="rId6"/>
  </sheets>
  <externalReferences>
    <externalReference r:id="rId7"/>
  </externalReferences>
  <definedNames>
    <definedName name="_xlnm.Print_Area" localSheetId="0">Bovinos!$A$1:$P$171</definedName>
    <definedName name="Excel_BuiltIn_Print_Area" localSheetId="1">'TODOS OS PRODUTOS'!$1:$5</definedName>
    <definedName name="Print_Area_0" localSheetId="0">Bovinos!$A$1:$P$171</definedName>
    <definedName name="Print_Area_0_0" localSheetId="0">Bovinos!$A$1:$P$171</definedName>
    <definedName name="Print_Area_0_0_0" localSheetId="0">Bovinos!$A$1:$P$171</definedName>
    <definedName name="Print_Titles_0" localSheetId="0">Bovinos!$1:$6</definedName>
    <definedName name="Print_Titles_0" localSheetId="1">'TODOS OS PRODUTOS'!$1:$4</definedName>
    <definedName name="Print_Titles_0_0" localSheetId="0">Bovinos!$1:$6</definedName>
    <definedName name="Print_Titles_0_0" localSheetId="1">'TODOS OS PRODUTOS'!$1:$4</definedName>
    <definedName name="Print_Titles_0_0_0" localSheetId="0">Bovinos!$1:$6</definedName>
    <definedName name="Print_Titles_0_0_0" localSheetId="1">'TODOS OS PRODUTOS'!$1:$4</definedName>
    <definedName name="SHARED_FORMULA_17_102_17_102_1">+#REF!</definedName>
    <definedName name="SHARED_FORMULA_17_134_17_134_1">+#REF!</definedName>
    <definedName name="SHARED_FORMULA_17_166_17_166_1">+#REF!</definedName>
    <definedName name="SHARED_FORMULA_17_232_17_232_1">+#REF!</definedName>
    <definedName name="SHARED_FORMULA_17_246_17_246_1">+#REF!</definedName>
    <definedName name="SHARED_FORMULA_17_310_17_310_1">+#REF!</definedName>
    <definedName name="SHARED_FORMULA_17_38_17_38_1">+#REF!</definedName>
    <definedName name="SHARED_FORMULA_17_6_17_6_1">+#REF!</definedName>
    <definedName name="SHARED_FORMULA_17_70_17_70_1">+#REF!</definedName>
    <definedName name="SHARED_FORMULA_18_113_18_113_1" localSheetId="4">+!S113</definedName>
    <definedName name="SHARED_FORMULA_18_113_18_113_1">+#REF!</definedName>
    <definedName name="SHARED_FORMULA_18_128_18_128_1" localSheetId="4">+!S128</definedName>
    <definedName name="SHARED_FORMULA_18_128_18_128_1">+#REF!</definedName>
    <definedName name="SHARED_FORMULA_18_143_18_143_1" localSheetId="4">+!S143</definedName>
    <definedName name="SHARED_FORMULA_18_143_18_143_1">+#REF!</definedName>
    <definedName name="SHARED_FORMULA_18_158_18_158_1" localSheetId="4">+!S158</definedName>
    <definedName name="SHARED_FORMULA_18_158_18_158_1">+#REF!</definedName>
    <definedName name="SHARED_FORMULA_18_173_18_173_1" localSheetId="4">+!S173</definedName>
    <definedName name="SHARED_FORMULA_18_173_18_173_1">+#REF!</definedName>
    <definedName name="SHARED_FORMULA_18_188_18_188_1" localSheetId="4">+!S188</definedName>
    <definedName name="SHARED_FORMULA_18_188_18_188_1">+#REF!</definedName>
    <definedName name="SHARED_FORMULA_18_203_18_203_1">+#REF!</definedName>
    <definedName name="SHARED_FORMULA_18_218_18_218_1">+#REF!</definedName>
    <definedName name="SHARED_FORMULA_18_23_18_23_1" localSheetId="4">+!S23</definedName>
    <definedName name="SHARED_FORMULA_18_23_18_23_1">+#REF!</definedName>
    <definedName name="SHARED_FORMULA_18_233_18_233_1">+#REF!</definedName>
    <definedName name="SHARED_FORMULA_18_248_18_248_1">+#REF!</definedName>
    <definedName name="SHARED_FORMULA_18_263_18_263_1">+#REF!</definedName>
    <definedName name="SHARED_FORMULA_18_278_18_278_1">+#REF!</definedName>
    <definedName name="SHARED_FORMULA_18_293_18_293_1">+#REF!</definedName>
    <definedName name="SHARED_FORMULA_18_308_18_308_1">+#REF!</definedName>
    <definedName name="SHARED_FORMULA_18_323_18_323_1">+#REF!</definedName>
    <definedName name="SHARED_FORMULA_18_338_18_338_1">+#REF!</definedName>
    <definedName name="SHARED_FORMULA_18_353_18_353_1">+#REF!</definedName>
    <definedName name="SHARED_FORMULA_18_368_18_368_1">+#REF!</definedName>
    <definedName name="SHARED_FORMULA_18_38_18_38_1" localSheetId="4">+!S38</definedName>
    <definedName name="SHARED_FORMULA_18_38_18_38_1">+#REF!</definedName>
    <definedName name="SHARED_FORMULA_18_53_18_53_1" localSheetId="4">+!S53</definedName>
    <definedName name="SHARED_FORMULA_18_53_18_53_1">+#REF!</definedName>
    <definedName name="SHARED_FORMULA_18_68_18_68_1" localSheetId="4">+!S68</definedName>
    <definedName name="SHARED_FORMULA_18_68_18_68_1">+#REF!</definedName>
    <definedName name="SHARED_FORMULA_18_8_18_8_1" localSheetId="4">+!S8</definedName>
    <definedName name="SHARED_FORMULA_18_8_18_8_1">+#REF!</definedName>
    <definedName name="SHARED_FORMULA_18_83_18_83_1" localSheetId="4">+!S83</definedName>
    <definedName name="SHARED_FORMULA_18_83_18_83_1">+#REF!</definedName>
    <definedName name="SHARED_FORMULA_18_98_18_98_1" localSheetId="4">+!S98</definedName>
    <definedName name="SHARED_FORMULA_18_98_18_98_1">+#REF!</definedName>
    <definedName name="_xlnm.Print_Titles" localSheetId="0">Bovinos!$1:$6</definedName>
    <definedName name="_xlnm.Print_Titles" localSheetId="1">'TODOS OS PRODUTOS'!$1:$4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3" l="1"/>
  <c r="K15" i="3"/>
  <c r="Q15" i="3" s="1"/>
  <c r="P15" i="3" s="1"/>
  <c r="K16" i="3"/>
  <c r="K17" i="3"/>
  <c r="K18" i="3"/>
  <c r="K19" i="3"/>
  <c r="K20" i="3"/>
  <c r="M38" i="4"/>
  <c r="O37" i="4"/>
  <c r="M37" i="4"/>
  <c r="M36" i="4"/>
  <c r="O36" i="4" s="1"/>
  <c r="O35" i="4"/>
  <c r="M35" i="4"/>
  <c r="M34" i="4"/>
  <c r="O34" i="4" s="1"/>
  <c r="O33" i="4"/>
  <c r="M33" i="4"/>
  <c r="M32" i="4"/>
  <c r="O32" i="4" s="1"/>
  <c r="O31" i="4"/>
  <c r="M31" i="4"/>
  <c r="M30" i="4"/>
  <c r="O30" i="4" s="1"/>
  <c r="O29" i="4"/>
  <c r="M29" i="4"/>
  <c r="M28" i="4"/>
  <c r="O28" i="4" s="1"/>
  <c r="O27" i="4"/>
  <c r="M27" i="4"/>
  <c r="M26" i="4"/>
  <c r="O26" i="4" s="1"/>
  <c r="O25" i="4"/>
  <c r="M25" i="4"/>
  <c r="M24" i="4"/>
  <c r="O24" i="4" s="1"/>
  <c r="O23" i="4"/>
  <c r="M23" i="4"/>
  <c r="M22" i="4"/>
  <c r="O22" i="4" s="1"/>
  <c r="O21" i="4"/>
  <c r="M21" i="4"/>
  <c r="M20" i="4"/>
  <c r="O20" i="4" s="1"/>
  <c r="O19" i="4"/>
  <c r="M19" i="4"/>
  <c r="M18" i="4"/>
  <c r="O18" i="4" s="1"/>
  <c r="O17" i="4"/>
  <c r="M17" i="4"/>
  <c r="M16" i="4"/>
  <c r="O16" i="4" s="1"/>
  <c r="O15" i="4"/>
  <c r="M15" i="4"/>
  <c r="M14" i="4"/>
  <c r="O14" i="4" s="1"/>
  <c r="M10" i="4"/>
  <c r="M11" i="4" s="1"/>
  <c r="L10" i="4"/>
  <c r="L11" i="4" s="1"/>
  <c r="K10" i="4"/>
  <c r="K11" i="4" s="1"/>
  <c r="J10" i="4"/>
  <c r="J11" i="4" s="1"/>
  <c r="I10" i="4"/>
  <c r="I11" i="4" s="1"/>
  <c r="H10" i="4"/>
  <c r="H11" i="4" s="1"/>
  <c r="G10" i="4"/>
  <c r="G11" i="4" s="1"/>
  <c r="F10" i="4"/>
  <c r="F11" i="4" s="1"/>
  <c r="E10" i="4"/>
  <c r="E11" i="4" s="1"/>
  <c r="D10" i="4"/>
  <c r="D11" i="4" s="1"/>
  <c r="C10" i="4"/>
  <c r="C11" i="4" s="1"/>
  <c r="B10" i="4"/>
  <c r="B11" i="4" s="1"/>
  <c r="O24" i="3"/>
  <c r="N24" i="3"/>
  <c r="Q20" i="3"/>
  <c r="J161" i="1" s="1"/>
  <c r="V157" i="1" s="1"/>
  <c r="B20" i="3"/>
  <c r="G19" i="3"/>
  <c r="B19" i="3"/>
  <c r="G18" i="3"/>
  <c r="F18" i="3"/>
  <c r="C18" i="3"/>
  <c r="H18" i="3" s="1"/>
  <c r="B18" i="3"/>
  <c r="F17" i="3"/>
  <c r="E17" i="3"/>
  <c r="B17" i="3"/>
  <c r="B16" i="3"/>
  <c r="F15" i="3"/>
  <c r="C15" i="3"/>
  <c r="B15" i="3"/>
  <c r="F14" i="3"/>
  <c r="E14" i="3"/>
  <c r="B14" i="3"/>
  <c r="E13" i="3"/>
  <c r="D13" i="3"/>
  <c r="B13" i="3"/>
  <c r="B12" i="3"/>
  <c r="B11" i="3"/>
  <c r="G10" i="3"/>
  <c r="F10" i="3"/>
  <c r="B10" i="3"/>
  <c r="U171" i="1"/>
  <c r="R171" i="1"/>
  <c r="X170" i="1"/>
  <c r="R170" i="1"/>
  <c r="X169" i="1"/>
  <c r="S169" i="1"/>
  <c r="S170" i="1" s="1"/>
  <c r="S171" i="1" s="1"/>
  <c r="R169" i="1"/>
  <c r="M169" i="1"/>
  <c r="L169" i="1"/>
  <c r="K169" i="1"/>
  <c r="N169" i="1" s="1"/>
  <c r="D169" i="1"/>
  <c r="C169" i="1"/>
  <c r="B169" i="1"/>
  <c r="E169" i="1" s="1"/>
  <c r="X168" i="1"/>
  <c r="R168" i="1"/>
  <c r="H168" i="1"/>
  <c r="X167" i="1"/>
  <c r="R167" i="1"/>
  <c r="H167" i="1"/>
  <c r="X166" i="1"/>
  <c r="R166" i="1"/>
  <c r="X165" i="1"/>
  <c r="R165" i="1"/>
  <c r="X164" i="1"/>
  <c r="R164" i="1"/>
  <c r="X163" i="1"/>
  <c r="R163" i="1"/>
  <c r="X162" i="1"/>
  <c r="R162" i="1"/>
  <c r="F162" i="1"/>
  <c r="G20" i="3" s="1"/>
  <c r="E162" i="1"/>
  <c r="F20" i="3" s="1"/>
  <c r="D162" i="1"/>
  <c r="E20" i="3" s="1"/>
  <c r="C162" i="1"/>
  <c r="X161" i="1"/>
  <c r="W161" i="1"/>
  <c r="R161" i="1"/>
  <c r="P161" i="1"/>
  <c r="X160" i="1"/>
  <c r="W160" i="1"/>
  <c r="R160" i="1"/>
  <c r="X159" i="1"/>
  <c r="W159" i="1"/>
  <c r="V159" i="1"/>
  <c r="R159" i="1"/>
  <c r="V158" i="1"/>
  <c r="R158" i="1"/>
  <c r="S157" i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R157" i="1"/>
  <c r="U156" i="1"/>
  <c r="R156" i="1"/>
  <c r="X155" i="1"/>
  <c r="R155" i="1"/>
  <c r="X154" i="1"/>
  <c r="R154" i="1"/>
  <c r="M154" i="1"/>
  <c r="L154" i="1"/>
  <c r="K154" i="1"/>
  <c r="E154" i="1"/>
  <c r="D154" i="1"/>
  <c r="C154" i="1"/>
  <c r="B154" i="1"/>
  <c r="X153" i="1"/>
  <c r="R153" i="1"/>
  <c r="H153" i="1"/>
  <c r="X152" i="1"/>
  <c r="R152" i="1"/>
  <c r="H152" i="1"/>
  <c r="X151" i="1"/>
  <c r="R151" i="1"/>
  <c r="X150" i="1"/>
  <c r="R150" i="1"/>
  <c r="X149" i="1"/>
  <c r="R149" i="1"/>
  <c r="X148" i="1"/>
  <c r="R148" i="1"/>
  <c r="X147" i="1"/>
  <c r="R147" i="1"/>
  <c r="F147" i="1"/>
  <c r="E147" i="1"/>
  <c r="D147" i="1"/>
  <c r="E19" i="3" s="1"/>
  <c r="C147" i="1"/>
  <c r="D19" i="3" s="1"/>
  <c r="X146" i="1"/>
  <c r="W146" i="1"/>
  <c r="R146" i="1"/>
  <c r="P146" i="1"/>
  <c r="X145" i="1"/>
  <c r="W145" i="1"/>
  <c r="R145" i="1"/>
  <c r="X144" i="1"/>
  <c r="W144" i="1"/>
  <c r="V144" i="1"/>
  <c r="R144" i="1"/>
  <c r="V143" i="1"/>
  <c r="S143" i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R143" i="1"/>
  <c r="S142" i="1"/>
  <c r="R142" i="1"/>
  <c r="U141" i="1"/>
  <c r="R141" i="1"/>
  <c r="X140" i="1"/>
  <c r="R140" i="1"/>
  <c r="X139" i="1"/>
  <c r="R139" i="1"/>
  <c r="M139" i="1"/>
  <c r="L139" i="1"/>
  <c r="K139" i="1"/>
  <c r="E139" i="1"/>
  <c r="D139" i="1"/>
  <c r="C139" i="1"/>
  <c r="B139" i="1"/>
  <c r="X138" i="1"/>
  <c r="R138" i="1"/>
  <c r="H138" i="1"/>
  <c r="X137" i="1"/>
  <c r="R137" i="1"/>
  <c r="H137" i="1"/>
  <c r="X136" i="1"/>
  <c r="R136" i="1"/>
  <c r="X135" i="1"/>
  <c r="R135" i="1"/>
  <c r="X134" i="1"/>
  <c r="R134" i="1"/>
  <c r="X133" i="1"/>
  <c r="R133" i="1"/>
  <c r="X132" i="1"/>
  <c r="R132" i="1"/>
  <c r="F132" i="1"/>
  <c r="E132" i="1"/>
  <c r="D132" i="1"/>
  <c r="E18" i="3" s="1"/>
  <c r="C132" i="1"/>
  <c r="D18" i="3" s="1"/>
  <c r="X131" i="1"/>
  <c r="W131" i="1"/>
  <c r="R131" i="1"/>
  <c r="P131" i="1"/>
  <c r="G131" i="1"/>
  <c r="X130" i="1"/>
  <c r="W130" i="1"/>
  <c r="R130" i="1"/>
  <c r="X129" i="1"/>
  <c r="W129" i="1"/>
  <c r="V129" i="1"/>
  <c r="R129" i="1"/>
  <c r="V128" i="1"/>
  <c r="R128" i="1"/>
  <c r="S127" i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R127" i="1"/>
  <c r="U126" i="1"/>
  <c r="R126" i="1"/>
  <c r="X125" i="1"/>
  <c r="R125" i="1"/>
  <c r="X124" i="1"/>
  <c r="R124" i="1"/>
  <c r="M124" i="1"/>
  <c r="N124" i="1" s="1"/>
  <c r="L124" i="1"/>
  <c r="K124" i="1"/>
  <c r="E124" i="1"/>
  <c r="D124" i="1"/>
  <c r="C124" i="1"/>
  <c r="B124" i="1"/>
  <c r="X123" i="1"/>
  <c r="R123" i="1"/>
  <c r="H123" i="1"/>
  <c r="W115" i="1" s="1"/>
  <c r="X122" i="1"/>
  <c r="R122" i="1"/>
  <c r="H122" i="1"/>
  <c r="W114" i="1" s="1"/>
  <c r="X121" i="1"/>
  <c r="R121" i="1"/>
  <c r="X120" i="1"/>
  <c r="R120" i="1"/>
  <c r="X119" i="1"/>
  <c r="R119" i="1"/>
  <c r="X118" i="1"/>
  <c r="R118" i="1"/>
  <c r="X117" i="1"/>
  <c r="R117" i="1"/>
  <c r="F117" i="1"/>
  <c r="G17" i="3" s="1"/>
  <c r="E117" i="1"/>
  <c r="D117" i="1"/>
  <c r="C117" i="1"/>
  <c r="D17" i="3" s="1"/>
  <c r="X116" i="1"/>
  <c r="W116" i="1"/>
  <c r="R116" i="1"/>
  <c r="P116" i="1"/>
  <c r="X115" i="1"/>
  <c r="R115" i="1"/>
  <c r="X114" i="1"/>
  <c r="V114" i="1"/>
  <c r="R114" i="1"/>
  <c r="V113" i="1"/>
  <c r="R113" i="1"/>
  <c r="S112" i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R112" i="1"/>
  <c r="U111" i="1"/>
  <c r="R111" i="1"/>
  <c r="X110" i="1"/>
  <c r="R110" i="1"/>
  <c r="X109" i="1"/>
  <c r="R109" i="1"/>
  <c r="M109" i="1"/>
  <c r="L109" i="1"/>
  <c r="K109" i="1"/>
  <c r="E109" i="1"/>
  <c r="D109" i="1"/>
  <c r="C109" i="1"/>
  <c r="B109" i="1"/>
  <c r="X108" i="1"/>
  <c r="R108" i="1"/>
  <c r="H108" i="1"/>
  <c r="X107" i="1"/>
  <c r="R107" i="1"/>
  <c r="H107" i="1"/>
  <c r="X106" i="1"/>
  <c r="R106" i="1"/>
  <c r="X105" i="1"/>
  <c r="R105" i="1"/>
  <c r="X104" i="1"/>
  <c r="R104" i="1"/>
  <c r="X103" i="1"/>
  <c r="S103" i="1"/>
  <c r="S104" i="1" s="1"/>
  <c r="S105" i="1" s="1"/>
  <c r="S106" i="1" s="1"/>
  <c r="S107" i="1" s="1"/>
  <c r="S108" i="1" s="1"/>
  <c r="S109" i="1" s="1"/>
  <c r="S110" i="1" s="1"/>
  <c r="S111" i="1" s="1"/>
  <c r="R103" i="1"/>
  <c r="X102" i="1"/>
  <c r="R102" i="1"/>
  <c r="F102" i="1"/>
  <c r="G16" i="3" s="1"/>
  <c r="E102" i="1"/>
  <c r="F16" i="3" s="1"/>
  <c r="D102" i="1"/>
  <c r="E16" i="3" s="1"/>
  <c r="C102" i="1"/>
  <c r="X101" i="1"/>
  <c r="W101" i="1"/>
  <c r="R101" i="1"/>
  <c r="P101" i="1"/>
  <c r="X100" i="1"/>
  <c r="W100" i="1"/>
  <c r="R100" i="1"/>
  <c r="X99" i="1"/>
  <c r="W99" i="1"/>
  <c r="V99" i="1"/>
  <c r="R99" i="1"/>
  <c r="V98" i="1"/>
  <c r="R98" i="1"/>
  <c r="S97" i="1"/>
  <c r="S98" i="1" s="1"/>
  <c r="S99" i="1" s="1"/>
  <c r="S100" i="1" s="1"/>
  <c r="S101" i="1" s="1"/>
  <c r="S102" i="1" s="1"/>
  <c r="R97" i="1"/>
  <c r="U96" i="1"/>
  <c r="R96" i="1"/>
  <c r="X95" i="1"/>
  <c r="R95" i="1"/>
  <c r="X94" i="1"/>
  <c r="R94" i="1"/>
  <c r="M94" i="1"/>
  <c r="N94" i="1" s="1"/>
  <c r="L94" i="1"/>
  <c r="K94" i="1"/>
  <c r="E94" i="1"/>
  <c r="D94" i="1"/>
  <c r="C94" i="1"/>
  <c r="B94" i="1"/>
  <c r="X93" i="1"/>
  <c r="R93" i="1"/>
  <c r="H93" i="1"/>
  <c r="X92" i="1"/>
  <c r="R92" i="1"/>
  <c r="H92" i="1"/>
  <c r="X91" i="1"/>
  <c r="R91" i="1"/>
  <c r="X90" i="1"/>
  <c r="R90" i="1"/>
  <c r="X89" i="1"/>
  <c r="R89" i="1"/>
  <c r="X88" i="1"/>
  <c r="R88" i="1"/>
  <c r="X87" i="1"/>
  <c r="R87" i="1"/>
  <c r="F87" i="1"/>
  <c r="G15" i="3" s="1"/>
  <c r="E87" i="1"/>
  <c r="G86" i="1" s="1"/>
  <c r="D87" i="1"/>
  <c r="E15" i="3" s="1"/>
  <c r="C87" i="1"/>
  <c r="D15" i="3" s="1"/>
  <c r="X86" i="1"/>
  <c r="W86" i="1"/>
  <c r="R86" i="1"/>
  <c r="P86" i="1"/>
  <c r="X85" i="1"/>
  <c r="W85" i="1"/>
  <c r="R85" i="1"/>
  <c r="X84" i="1"/>
  <c r="W84" i="1"/>
  <c r="V84" i="1"/>
  <c r="R84" i="1"/>
  <c r="V83" i="1"/>
  <c r="S83" i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R83" i="1"/>
  <c r="S82" i="1"/>
  <c r="R82" i="1"/>
  <c r="U81" i="1"/>
  <c r="R81" i="1"/>
  <c r="X80" i="1"/>
  <c r="R80" i="1"/>
  <c r="X79" i="1"/>
  <c r="R79" i="1"/>
  <c r="M79" i="1"/>
  <c r="L79" i="1"/>
  <c r="K79" i="1"/>
  <c r="E79" i="1"/>
  <c r="D79" i="1"/>
  <c r="C79" i="1"/>
  <c r="B79" i="1"/>
  <c r="X78" i="1"/>
  <c r="R78" i="1"/>
  <c r="H78" i="1"/>
  <c r="X77" i="1"/>
  <c r="R77" i="1"/>
  <c r="H77" i="1"/>
  <c r="X76" i="1"/>
  <c r="R76" i="1"/>
  <c r="X75" i="1"/>
  <c r="R75" i="1"/>
  <c r="X74" i="1"/>
  <c r="R74" i="1"/>
  <c r="X73" i="1"/>
  <c r="R73" i="1"/>
  <c r="X72" i="1"/>
  <c r="R72" i="1"/>
  <c r="F72" i="1"/>
  <c r="G14" i="3" s="1"/>
  <c r="E72" i="1"/>
  <c r="D72" i="1"/>
  <c r="C72" i="1"/>
  <c r="X71" i="1"/>
  <c r="W71" i="1"/>
  <c r="R71" i="1"/>
  <c r="P71" i="1"/>
  <c r="G71" i="1"/>
  <c r="X70" i="1"/>
  <c r="W70" i="1"/>
  <c r="R70" i="1"/>
  <c r="X69" i="1"/>
  <c r="W69" i="1"/>
  <c r="V69" i="1"/>
  <c r="R69" i="1"/>
  <c r="V68" i="1"/>
  <c r="R68" i="1"/>
  <c r="S67" i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R67" i="1"/>
  <c r="U66" i="1"/>
  <c r="R66" i="1"/>
  <c r="X65" i="1"/>
  <c r="R65" i="1"/>
  <c r="X64" i="1"/>
  <c r="R64" i="1"/>
  <c r="N64" i="1"/>
  <c r="E64" i="1"/>
  <c r="D64" i="1"/>
  <c r="C64" i="1"/>
  <c r="B64" i="1"/>
  <c r="X63" i="1"/>
  <c r="R63" i="1"/>
  <c r="H63" i="1"/>
  <c r="X62" i="1"/>
  <c r="R62" i="1"/>
  <c r="H62" i="1"/>
  <c r="W54" i="1" s="1"/>
  <c r="X61" i="1"/>
  <c r="R61" i="1"/>
  <c r="X60" i="1"/>
  <c r="R60" i="1"/>
  <c r="X59" i="1"/>
  <c r="R59" i="1"/>
  <c r="X58" i="1"/>
  <c r="R58" i="1"/>
  <c r="X57" i="1"/>
  <c r="R57" i="1"/>
  <c r="F57" i="1"/>
  <c r="G13" i="3" s="1"/>
  <c r="E57" i="1"/>
  <c r="F13" i="3" s="1"/>
  <c r="D57" i="1"/>
  <c r="C57" i="1"/>
  <c r="C13" i="3" s="1"/>
  <c r="H13" i="3" s="1"/>
  <c r="X56" i="1"/>
  <c r="W56" i="1"/>
  <c r="R56" i="1"/>
  <c r="P56" i="1"/>
  <c r="X55" i="1"/>
  <c r="W55" i="1"/>
  <c r="S55" i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R55" i="1"/>
  <c r="X54" i="1"/>
  <c r="V54" i="1"/>
  <c r="R54" i="1"/>
  <c r="V53" i="1"/>
  <c r="S53" i="1"/>
  <c r="S54" i="1" s="1"/>
  <c r="R53" i="1"/>
  <c r="S52" i="1"/>
  <c r="R52" i="1"/>
  <c r="U51" i="1"/>
  <c r="R51" i="1"/>
  <c r="X50" i="1"/>
  <c r="R50" i="1"/>
  <c r="X49" i="1"/>
  <c r="R49" i="1"/>
  <c r="M49" i="1"/>
  <c r="L49" i="1"/>
  <c r="K49" i="1"/>
  <c r="E49" i="1"/>
  <c r="D49" i="1"/>
  <c r="C49" i="1"/>
  <c r="B49" i="1"/>
  <c r="X48" i="1"/>
  <c r="R48" i="1"/>
  <c r="H48" i="1"/>
  <c r="X47" i="1"/>
  <c r="R47" i="1"/>
  <c r="H47" i="1"/>
  <c r="X46" i="1"/>
  <c r="R46" i="1"/>
  <c r="X45" i="1"/>
  <c r="R45" i="1"/>
  <c r="X44" i="1"/>
  <c r="R44" i="1"/>
  <c r="X43" i="1"/>
  <c r="R43" i="1"/>
  <c r="X42" i="1"/>
  <c r="R42" i="1"/>
  <c r="F42" i="1"/>
  <c r="G12" i="3" s="1"/>
  <c r="E42" i="1"/>
  <c r="F12" i="3" s="1"/>
  <c r="D42" i="1"/>
  <c r="E12" i="3" s="1"/>
  <c r="C42" i="1"/>
  <c r="X41" i="1"/>
  <c r="W41" i="1"/>
  <c r="R41" i="1"/>
  <c r="P41" i="1"/>
  <c r="X40" i="1"/>
  <c r="W40" i="1"/>
  <c r="R40" i="1"/>
  <c r="X39" i="1"/>
  <c r="W39" i="1"/>
  <c r="V39" i="1"/>
  <c r="S39" i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R39" i="1"/>
  <c r="V38" i="1"/>
  <c r="S38" i="1"/>
  <c r="R38" i="1"/>
  <c r="S37" i="1"/>
  <c r="R37" i="1"/>
  <c r="U36" i="1"/>
  <c r="R36" i="1"/>
  <c r="X35" i="1"/>
  <c r="R35" i="1"/>
  <c r="X34" i="1"/>
  <c r="R34" i="1"/>
  <c r="M34" i="1"/>
  <c r="N34" i="1" s="1"/>
  <c r="L34" i="1"/>
  <c r="K34" i="1"/>
  <c r="E34" i="1"/>
  <c r="D34" i="1"/>
  <c r="C34" i="1"/>
  <c r="B34" i="1"/>
  <c r="X33" i="1"/>
  <c r="R33" i="1"/>
  <c r="H33" i="1"/>
  <c r="W25" i="1" s="1"/>
  <c r="X32" i="1"/>
  <c r="R32" i="1"/>
  <c r="H32" i="1"/>
  <c r="X31" i="1"/>
  <c r="R31" i="1"/>
  <c r="X30" i="1"/>
  <c r="R30" i="1"/>
  <c r="X29" i="1"/>
  <c r="R29" i="1"/>
  <c r="X28" i="1"/>
  <c r="R28" i="1"/>
  <c r="X27" i="1"/>
  <c r="R27" i="1"/>
  <c r="F27" i="1"/>
  <c r="G11" i="3" s="1"/>
  <c r="E27" i="1"/>
  <c r="F11" i="3" s="1"/>
  <c r="D27" i="1"/>
  <c r="E11" i="3" s="1"/>
  <c r="C27" i="1"/>
  <c r="X26" i="1"/>
  <c r="W26" i="1"/>
  <c r="R26" i="1"/>
  <c r="P26" i="1"/>
  <c r="X25" i="1"/>
  <c r="S25" i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R25" i="1"/>
  <c r="X24" i="1"/>
  <c r="W24" i="1"/>
  <c r="V24" i="1"/>
  <c r="R24" i="1"/>
  <c r="V23" i="1"/>
  <c r="S23" i="1"/>
  <c r="S24" i="1" s="1"/>
  <c r="R23" i="1"/>
  <c r="S22" i="1"/>
  <c r="R22" i="1"/>
  <c r="U21" i="1"/>
  <c r="R21" i="1"/>
  <c r="X20" i="1"/>
  <c r="R20" i="1"/>
  <c r="X19" i="1"/>
  <c r="R19" i="1"/>
  <c r="M19" i="1"/>
  <c r="L19" i="1"/>
  <c r="K19" i="1"/>
  <c r="E19" i="1"/>
  <c r="D19" i="1"/>
  <c r="C19" i="1"/>
  <c r="B19" i="1"/>
  <c r="X18" i="1"/>
  <c r="R18" i="1"/>
  <c r="H18" i="1"/>
  <c r="X17" i="1"/>
  <c r="R17" i="1"/>
  <c r="H17" i="1"/>
  <c r="X16" i="1"/>
  <c r="R16" i="1"/>
  <c r="X15" i="1"/>
  <c r="R15" i="1"/>
  <c r="X14" i="1"/>
  <c r="R14" i="1"/>
  <c r="X13" i="1"/>
  <c r="R13" i="1"/>
  <c r="X12" i="1"/>
  <c r="R12" i="1"/>
  <c r="F12" i="1"/>
  <c r="E12" i="1"/>
  <c r="D12" i="1"/>
  <c r="E10" i="3" s="1"/>
  <c r="E21" i="3" s="1"/>
  <c r="C12" i="1"/>
  <c r="X11" i="1"/>
  <c r="W11" i="1"/>
  <c r="R11" i="1"/>
  <c r="P11" i="1"/>
  <c r="X10" i="1"/>
  <c r="W10" i="1"/>
  <c r="R10" i="1"/>
  <c r="X9" i="1"/>
  <c r="W9" i="1"/>
  <c r="V9" i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R9" i="1"/>
  <c r="V8" i="1"/>
  <c r="S8" i="1"/>
  <c r="R8" i="1"/>
  <c r="S7" i="1"/>
  <c r="R7" i="1"/>
  <c r="AD6" i="1"/>
  <c r="AC6" i="1"/>
  <c r="AB6" i="1"/>
  <c r="AA6" i="1"/>
  <c r="N49" i="1" l="1"/>
  <c r="N109" i="1"/>
  <c r="N19" i="1"/>
  <c r="J86" i="1"/>
  <c r="V82" i="1" s="1"/>
  <c r="N154" i="1"/>
  <c r="C19" i="3"/>
  <c r="G26" i="1"/>
  <c r="D20" i="3"/>
  <c r="C20" i="3"/>
  <c r="G161" i="1"/>
  <c r="K10" i="3"/>
  <c r="D12" i="3"/>
  <c r="G41" i="1"/>
  <c r="C12" i="3"/>
  <c r="H12" i="3" s="1"/>
  <c r="D10" i="3"/>
  <c r="C10" i="3"/>
  <c r="G11" i="1"/>
  <c r="C16" i="3"/>
  <c r="H16" i="3" s="1"/>
  <c r="G101" i="1"/>
  <c r="D16" i="3"/>
  <c r="K14" i="3"/>
  <c r="I18" i="3"/>
  <c r="Q18" i="3"/>
  <c r="N11" i="4"/>
  <c r="N9" i="4" s="1"/>
  <c r="F19" i="3"/>
  <c r="G146" i="1"/>
  <c r="G21" i="3"/>
  <c r="C11" i="3"/>
  <c r="F21" i="3"/>
  <c r="D14" i="3"/>
  <c r="C14" i="3"/>
  <c r="H14" i="3" s="1"/>
  <c r="D11" i="3"/>
  <c r="B21" i="3"/>
  <c r="G56" i="1"/>
  <c r="N79" i="1"/>
  <c r="G116" i="1"/>
  <c r="N139" i="1"/>
  <c r="K13" i="3"/>
  <c r="I15" i="3"/>
  <c r="H15" i="3"/>
  <c r="P20" i="3"/>
  <c r="O38" i="4"/>
  <c r="N38" i="4" s="1"/>
  <c r="C17" i="3"/>
  <c r="H17" i="3" s="1"/>
  <c r="H19" i="3" l="1"/>
  <c r="J131" i="1"/>
  <c r="V127" i="1" s="1"/>
  <c r="P18" i="3"/>
  <c r="D21" i="3"/>
  <c r="K21" i="3"/>
  <c r="I10" i="3"/>
  <c r="Q10" i="3"/>
  <c r="I16" i="3"/>
  <c r="Q16" i="3"/>
  <c r="K11" i="3"/>
  <c r="H11" i="3"/>
  <c r="K12" i="3"/>
  <c r="Q14" i="3"/>
  <c r="I14" i="3"/>
  <c r="I20" i="3"/>
  <c r="H20" i="3"/>
  <c r="I13" i="3"/>
  <c r="Q13" i="3"/>
  <c r="C21" i="3"/>
  <c r="H21" i="3" s="1"/>
  <c r="H10" i="3"/>
  <c r="I21" i="3" l="1"/>
  <c r="Q19" i="3"/>
  <c r="I19" i="3"/>
  <c r="P13" i="3"/>
  <c r="J56" i="1"/>
  <c r="V52" i="1" s="1"/>
  <c r="P16" i="3"/>
  <c r="J101" i="1"/>
  <c r="V97" i="1" s="1"/>
  <c r="P14" i="3"/>
  <c r="J71" i="1"/>
  <c r="V67" i="1" s="1"/>
  <c r="P10" i="3"/>
  <c r="J11" i="1"/>
  <c r="V7" i="1" s="1"/>
  <c r="Q21" i="3"/>
  <c r="Q11" i="3"/>
  <c r="I11" i="3"/>
  <c r="Q17" i="3"/>
  <c r="I17" i="3"/>
  <c r="I12" i="3"/>
  <c r="Q12" i="3"/>
  <c r="P19" i="3" l="1"/>
  <c r="J146" i="1"/>
  <c r="V142" i="1" s="1"/>
  <c r="J41" i="1"/>
  <c r="V37" i="1" s="1"/>
  <c r="P12" i="3"/>
  <c r="P11" i="3"/>
  <c r="J26" i="1"/>
  <c r="V22" i="1" s="1"/>
  <c r="P17" i="3"/>
  <c r="J116" i="1"/>
  <c r="V112" i="1" s="1"/>
</calcChain>
</file>

<file path=xl/sharedStrings.xml><?xml version="1.0" encoding="utf-8"?>
<sst xmlns="http://schemas.openxmlformats.org/spreadsheetml/2006/main" count="3291" uniqueCount="956">
  <si>
    <t>Estado do Paraná</t>
  </si>
  <si>
    <t xml:space="preserve">Intervalos determinados pelo dobro e metade da média paranaense. </t>
  </si>
  <si>
    <t>Secretaria da Agricultura e do Abastecimento</t>
  </si>
  <si>
    <t>Departamento de Economia Rural</t>
  </si>
  <si>
    <t>BS</t>
  </si>
  <si>
    <t>NS</t>
  </si>
  <si>
    <t>AS</t>
  </si>
  <si>
    <t>ABATE</t>
  </si>
  <si>
    <t>TdO</t>
  </si>
  <si>
    <t>leite</t>
  </si>
  <si>
    <t>Safra:</t>
  </si>
  <si>
    <t>SAFRA</t>
  </si>
  <si>
    <t>CODMUN</t>
  </si>
  <si>
    <t>COD_CUL</t>
  </si>
  <si>
    <t>AREA</t>
  </si>
  <si>
    <t>PRODUCAO</t>
  </si>
  <si>
    <t>PESO</t>
  </si>
  <si>
    <t>VALOR</t>
  </si>
  <si>
    <t>MUNICÍPIO:</t>
  </si>
  <si>
    <t>0550</t>
  </si>
  <si>
    <t>CIANORTE</t>
  </si>
  <si>
    <t>LEITE DE VACA</t>
  </si>
  <si>
    <t>ESTERCOS</t>
  </si>
  <si>
    <t>Esterco Bovino - Confinados</t>
  </si>
  <si>
    <t>kg/dia.animal</t>
  </si>
  <si>
    <t>t/ano.animal</t>
  </si>
  <si>
    <t>PLANTEL</t>
  </si>
  <si>
    <t>Gado leiteiro</t>
  </si>
  <si>
    <t>Gado de corte</t>
  </si>
  <si>
    <t>Pastagens (HA)</t>
  </si>
  <si>
    <t>Leite (mil litros)</t>
  </si>
  <si>
    <t>Taxa de ocupação</t>
  </si>
  <si>
    <t>7010</t>
  </si>
  <si>
    <t xml:space="preserve">BOVINO   (BOI GORDO)  </t>
  </si>
  <si>
    <t>Esterco Bovivo - Leiteiro não-confinado</t>
  </si>
  <si>
    <t>Confinado</t>
  </si>
  <si>
    <t>Não conf.</t>
  </si>
  <si>
    <t>7025</t>
  </si>
  <si>
    <t>VACA   (PARA CORTE)</t>
  </si>
  <si>
    <t>NÚMERO DE ANIMAIS</t>
  </si>
  <si>
    <t>VITELO</t>
  </si>
  <si>
    <t>7015</t>
  </si>
  <si>
    <t>BEZERROS</t>
  </si>
  <si>
    <t>7016</t>
  </si>
  <si>
    <t>BEZERRAS</t>
  </si>
  <si>
    <t>GTA</t>
  </si>
  <si>
    <t>ABATIDOS</t>
  </si>
  <si>
    <t>PESO DE ABATE</t>
  </si>
  <si>
    <t>PESO MÉDIO (sem vitelo)</t>
  </si>
  <si>
    <t>COMERCIALIZADOS VIVOS</t>
  </si>
  <si>
    <t>*Touros com registro</t>
  </si>
  <si>
    <t>7017</t>
  </si>
  <si>
    <t>GARROTES</t>
  </si>
  <si>
    <t>Comum</t>
  </si>
  <si>
    <t>Precoce</t>
  </si>
  <si>
    <t>Vitelo</t>
  </si>
  <si>
    <t>Bezerro(a)</t>
  </si>
  <si>
    <t>Novilho(a)</t>
  </si>
  <si>
    <t>Touros/ Vacas</t>
  </si>
  <si>
    <t>7018</t>
  </si>
  <si>
    <t>NOVILHAS</t>
  </si>
  <si>
    <t xml:space="preserve"> PC</t>
  </si>
  <si>
    <t>PO corte</t>
  </si>
  <si>
    <t>PO leite</t>
  </si>
  <si>
    <t>7024</t>
  </si>
  <si>
    <t>VACA   (PARA CRIA)</t>
  </si>
  <si>
    <t>MACHOS</t>
  </si>
  <si>
    <t>TOURO PC   (COM REGISTRO)</t>
  </si>
  <si>
    <t>FÊMEAS</t>
  </si>
  <si>
    <t>TOURO PO   (REPROD. P/GADO DE CORTE)</t>
  </si>
  <si>
    <t>sub-índices</t>
  </si>
  <si>
    <t>TOURO PO   (REPROD. P/GADO DE LEITE)</t>
  </si>
  <si>
    <t>7019</t>
  </si>
  <si>
    <t>TOUROS</t>
  </si>
  <si>
    <t>3500</t>
  </si>
  <si>
    <t>PASTAGENS</t>
  </si>
  <si>
    <t>0560</t>
  </si>
  <si>
    <t>CIDADE GAUCHA</t>
  </si>
  <si>
    <t>0910</t>
  </si>
  <si>
    <t>GUAPOREMA</t>
  </si>
  <si>
    <t xml:space="preserve">COMERCIALIZADOS VIVOS </t>
  </si>
  <si>
    <t>1040</t>
  </si>
  <si>
    <t>INDIANOPOLIS</t>
  </si>
  <si>
    <t>1240</t>
  </si>
  <si>
    <t>JAPURA</t>
  </si>
  <si>
    <t>1300</t>
  </si>
  <si>
    <t>JUSSARA</t>
  </si>
  <si>
    <t>2260</t>
  </si>
  <si>
    <t>RONDON</t>
  </si>
  <si>
    <t>2555</t>
  </si>
  <si>
    <t>SAO MANOEL DO PARANA</t>
  </si>
  <si>
    <t>2610</t>
  </si>
  <si>
    <t>SAO TOME</t>
  </si>
  <si>
    <t>2680</t>
  </si>
  <si>
    <t>TAPEJARA</t>
  </si>
  <si>
    <t>2790</t>
  </si>
  <si>
    <t>TUNEIRAS DO OESTE</t>
  </si>
  <si>
    <t>SECRETARIA DE ESTADO DA AGRICULTURA E DO ABASTECIMENTO DO PARANÁ</t>
  </si>
  <si>
    <t>DEPARTAMENTO DE ECONOMIA RURAL - DERAL   -   DIVISÃO DE ESTATÍSTICAS BÁSICAS - DEB</t>
  </si>
  <si>
    <t>FUNDO DE PARTICIPAÇÃO DOS MUNICÍPIOS - FORMULÁRIO DE PRODUTOS DO FPM 1998/99</t>
  </si>
  <si>
    <t>GRP</t>
  </si>
  <si>
    <t>COD</t>
  </si>
  <si>
    <t>PRODUTOS</t>
  </si>
  <si>
    <t>UNIDADE</t>
  </si>
  <si>
    <t>Origem dos PREÇOS</t>
  </si>
  <si>
    <t>OBS</t>
  </si>
  <si>
    <t>Levantar PREÇOS</t>
  </si>
  <si>
    <t>Tem no LPA</t>
  </si>
  <si>
    <t>Levantar Produção</t>
  </si>
  <si>
    <t>1. GRÃOS DE VERÃO</t>
  </si>
  <si>
    <t>DE COLETA</t>
  </si>
  <si>
    <t>FPM</t>
  </si>
  <si>
    <t>0013</t>
  </si>
  <si>
    <t>AMENDOIM DA SECA</t>
  </si>
  <si>
    <t>sc25kg</t>
  </si>
  <si>
    <t>TON</t>
  </si>
  <si>
    <t>A</t>
  </si>
  <si>
    <t>Semanal</t>
  </si>
  <si>
    <t>X</t>
  </si>
  <si>
    <t>0012</t>
  </si>
  <si>
    <t>AMENDOIM DAS AGUAS</t>
  </si>
  <si>
    <t>0005</t>
  </si>
  <si>
    <t>ARROZ IRRIGADO</t>
  </si>
  <si>
    <t>sc50kg</t>
  </si>
  <si>
    <t>0014</t>
  </si>
  <si>
    <t>ARROZ SEQUEIRO</t>
  </si>
  <si>
    <t>sc60kg</t>
  </si>
  <si>
    <t>0040</t>
  </si>
  <si>
    <t>CAFE</t>
  </si>
  <si>
    <t>kg/renda</t>
  </si>
  <si>
    <t>0093</t>
  </si>
  <si>
    <t>FEIJAO DA SECA</t>
  </si>
  <si>
    <t>0092</t>
  </si>
  <si>
    <t>FEIJAO DAS AGUAS</t>
  </si>
  <si>
    <t>0094</t>
  </si>
  <si>
    <t>FEIJAO DE INVERNO</t>
  </si>
  <si>
    <t>0110</t>
  </si>
  <si>
    <t>GIRASSOL</t>
  </si>
  <si>
    <t>Coletar</t>
  </si>
  <si>
    <t>0197</t>
  </si>
  <si>
    <t>MILHO-PIPOCA</t>
  </si>
  <si>
    <t>0199</t>
  </si>
  <si>
    <t>MILHO SAFRA NORMAL</t>
  </si>
  <si>
    <t>0198</t>
  </si>
  <si>
    <t>MILHO SAFRINHA</t>
  </si>
  <si>
    <t>3853</t>
  </si>
  <si>
    <t>MILHO VERDE</t>
  </si>
  <si>
    <t>unidade</t>
  </si>
  <si>
    <t>UNI</t>
  </si>
  <si>
    <t>0196</t>
  </si>
  <si>
    <t>MILHO WAIXI</t>
  </si>
  <si>
    <t>0302</t>
  </si>
  <si>
    <t>SOJA SAFRA NORMAL</t>
  </si>
  <si>
    <t>0303</t>
  </si>
  <si>
    <t>SOJA SAFRINHA</t>
  </si>
  <si>
    <t>3580</t>
  </si>
  <si>
    <t>SORGO</t>
  </si>
  <si>
    <t>Z</t>
  </si>
  <si>
    <t>2. GRÃOS DE INVERNO</t>
  </si>
  <si>
    <t>*</t>
  </si>
  <si>
    <t>AVEIA BRANCA</t>
  </si>
  <si>
    <t>tonelada</t>
  </si>
  <si>
    <t>3521</t>
  </si>
  <si>
    <t>AVEIA PRETA (GRAO)</t>
  </si>
  <si>
    <t>0050</t>
  </si>
  <si>
    <t>CANOLA</t>
  </si>
  <si>
    <t>0044</t>
  </si>
  <si>
    <t>CENTEIO</t>
  </si>
  <si>
    <t>0043</t>
  </si>
  <si>
    <t>CEVADA</t>
  </si>
  <si>
    <t>0330</t>
  </si>
  <si>
    <t>TRIGO</t>
  </si>
  <si>
    <t>0310</t>
  </si>
  <si>
    <t>TRIGO MOURISCO</t>
  </si>
  <si>
    <t>0340</t>
  </si>
  <si>
    <t>TRITICALE</t>
  </si>
  <si>
    <t>3. FRIBRAS</t>
  </si>
  <si>
    <t>0001</t>
  </si>
  <si>
    <t>ALGODAO</t>
  </si>
  <si>
    <t>arroba</t>
  </si>
  <si>
    <t>5100</t>
  </si>
  <si>
    <r>
      <rPr>
        <sz val="10"/>
        <rFont val="Arial"/>
        <family val="2"/>
        <charset val="1"/>
      </rPr>
      <t>FIBRAS - OUTRAS   (</t>
    </r>
    <r>
      <rPr>
        <b/>
        <sz val="10"/>
        <rFont val="Arial"/>
        <family val="2"/>
        <charset val="1"/>
      </rPr>
      <t>vime</t>
    </r>
    <r>
      <rPr>
        <sz val="10"/>
        <rFont val="Arial"/>
        <family val="2"/>
        <charset val="1"/>
      </rPr>
      <t>)</t>
    </r>
  </si>
  <si>
    <t>kg</t>
  </si>
  <si>
    <t>KG</t>
  </si>
  <si>
    <t>0205</t>
  </si>
  <si>
    <t>RAMI</t>
  </si>
  <si>
    <t>0301</t>
  </si>
  <si>
    <t>SISAL</t>
  </si>
  <si>
    <t>4. OUTROS PRODUTOS</t>
  </si>
  <si>
    <t>0041</t>
  </si>
  <si>
    <t>CANA-DE-ACUCAR</t>
  </si>
  <si>
    <t>ton</t>
  </si>
  <si>
    <t>2093</t>
  </si>
  <si>
    <t>COGUMELO</t>
  </si>
  <si>
    <t>0091</t>
  </si>
  <si>
    <t>FUMO</t>
  </si>
  <si>
    <t>B</t>
  </si>
  <si>
    <t xml:space="preserve">Semanal </t>
  </si>
  <si>
    <t>0202</t>
  </si>
  <si>
    <t>MAMONA</t>
  </si>
  <si>
    <t>MANDIOCA CONSUMO</t>
  </si>
  <si>
    <t>H</t>
  </si>
  <si>
    <t>0203</t>
  </si>
  <si>
    <t>MANDIOCA  INDÚSTRIA</t>
  </si>
  <si>
    <t>2304</t>
  </si>
  <si>
    <t>PORONGO (CUIA)</t>
  </si>
  <si>
    <t>uni</t>
  </si>
  <si>
    <t>1903</t>
  </si>
  <si>
    <r>
      <rPr>
        <sz val="10"/>
        <rFont val="Arial"/>
        <family val="2"/>
        <charset val="1"/>
      </rPr>
      <t xml:space="preserve">URUCUM  ( </t>
    </r>
    <r>
      <rPr>
        <b/>
        <sz val="10"/>
        <rFont val="Arial"/>
        <family val="2"/>
        <charset val="1"/>
      </rPr>
      <t>só grãos com caroço</t>
    </r>
    <r>
      <rPr>
        <sz val="10"/>
        <rFont val="Arial"/>
        <family val="2"/>
        <charset val="1"/>
      </rPr>
      <t>)</t>
    </r>
  </si>
  <si>
    <t>5. HORTALIÇAS</t>
  </si>
  <si>
    <t>2012</t>
  </si>
  <si>
    <t>ABOBORA-TETSUKABUTO (KABOTIA)</t>
  </si>
  <si>
    <t>2002</t>
  </si>
  <si>
    <r>
      <rPr>
        <sz val="10"/>
        <rFont val="Arial"/>
        <family val="2"/>
        <charset val="1"/>
      </rPr>
      <t>ABOBORA (</t>
    </r>
    <r>
      <rPr>
        <b/>
        <sz val="10"/>
        <rFont val="Arial"/>
        <family val="2"/>
        <charset val="1"/>
      </rPr>
      <t>seca/madura)</t>
    </r>
  </si>
  <si>
    <t>2016</t>
  </si>
  <si>
    <r>
      <rPr>
        <sz val="10"/>
        <rFont val="Arial"/>
        <family val="2"/>
        <charset val="1"/>
      </rPr>
      <t>ABOBRINHA (</t>
    </r>
    <r>
      <rPr>
        <b/>
        <sz val="10"/>
        <rFont val="Arial"/>
        <family val="2"/>
        <charset val="1"/>
      </rPr>
      <t>verde</t>
    </r>
    <r>
      <rPr>
        <sz val="10"/>
        <rFont val="Arial"/>
        <family val="2"/>
        <charset val="1"/>
      </rPr>
      <t>)</t>
    </r>
  </si>
  <si>
    <t>2007</t>
  </si>
  <si>
    <r>
      <rPr>
        <sz val="10"/>
        <rFont val="Arial"/>
        <family val="2"/>
        <charset val="1"/>
      </rPr>
      <t xml:space="preserve">ACELGA  </t>
    </r>
    <r>
      <rPr>
        <b/>
        <sz val="10"/>
        <rFont val="Arial"/>
        <family val="2"/>
        <charset val="1"/>
      </rPr>
      <t>(couve chinesa)</t>
    </r>
  </si>
  <si>
    <t>C</t>
  </si>
  <si>
    <t>2006</t>
  </si>
  <si>
    <t>AGRIAO AQUATICO</t>
  </si>
  <si>
    <r>
      <rPr>
        <sz val="10"/>
        <rFont val="Arial"/>
        <family val="2"/>
        <charset val="1"/>
      </rPr>
      <t>ALCACHOFRA  (</t>
    </r>
    <r>
      <rPr>
        <b/>
        <sz val="10"/>
        <rFont val="Arial"/>
        <family val="2"/>
        <charset val="1"/>
      </rPr>
      <t>fruto</t>
    </r>
    <r>
      <rPr>
        <sz val="10"/>
        <rFont val="Arial"/>
        <family val="2"/>
        <charset val="1"/>
      </rPr>
      <t>)</t>
    </r>
  </si>
  <si>
    <t>2001</t>
  </si>
  <si>
    <t>ALFACE</t>
  </si>
  <si>
    <t>9kg</t>
  </si>
  <si>
    <t>2004</t>
  </si>
  <si>
    <t>ALHO</t>
  </si>
  <si>
    <t>2005</t>
  </si>
  <si>
    <t>ALHO PORO</t>
  </si>
  <si>
    <t>2009</t>
  </si>
  <si>
    <t>ALMEIRAO</t>
  </si>
  <si>
    <t>2047</t>
  </si>
  <si>
    <t>BATATA DA SECA (COMUM)</t>
  </si>
  <si>
    <t>2049</t>
  </si>
  <si>
    <t>BATATA DA SECA (LISA)</t>
  </si>
  <si>
    <t>2046</t>
  </si>
  <si>
    <t>BATATA DAS AGUAS (COMUM)</t>
  </si>
  <si>
    <t>2048</t>
  </si>
  <si>
    <t>BATATA DAS AGUAS (LISA)</t>
  </si>
  <si>
    <t>2044</t>
  </si>
  <si>
    <t>BATATA DOCE</t>
  </si>
  <si>
    <t>2045</t>
  </si>
  <si>
    <t>BATATA SALSA</t>
  </si>
  <si>
    <t>2042</t>
  </si>
  <si>
    <t>BERINJELA</t>
  </si>
  <si>
    <t>2043</t>
  </si>
  <si>
    <t>BETERRABA</t>
  </si>
  <si>
    <t>23kg</t>
  </si>
  <si>
    <t>2041</t>
  </si>
  <si>
    <t>BROCOLOS</t>
  </si>
  <si>
    <t>3502</t>
  </si>
  <si>
    <t>BROTO DE ALFAFA</t>
  </si>
  <si>
    <t>2089</t>
  </si>
  <si>
    <t>CARA</t>
  </si>
  <si>
    <t>2090</t>
  </si>
  <si>
    <t>CEBOLA</t>
  </si>
  <si>
    <t>20kg</t>
  </si>
  <si>
    <t>2091</t>
  </si>
  <si>
    <r>
      <rPr>
        <sz val="10"/>
        <rFont val="Arial"/>
        <family val="2"/>
        <charset val="1"/>
      </rPr>
      <t xml:space="preserve">CEBOLINHA </t>
    </r>
    <r>
      <rPr>
        <b/>
        <sz val="10"/>
        <rFont val="Arial"/>
        <family val="2"/>
        <charset val="1"/>
      </rPr>
      <t>(cheiro verde)</t>
    </r>
  </si>
  <si>
    <t>2088</t>
  </si>
  <si>
    <t>CENOURA</t>
  </si>
  <si>
    <t>2085</t>
  </si>
  <si>
    <t>CHICORIA</t>
  </si>
  <si>
    <t>2086</t>
  </si>
  <si>
    <t>CHUCHU</t>
  </si>
  <si>
    <t>2080</t>
  </si>
  <si>
    <t>COUVE</t>
  </si>
  <si>
    <t>2081</t>
  </si>
  <si>
    <t>COUVE-FLOR</t>
  </si>
  <si>
    <t>dz</t>
  </si>
  <si>
    <t>2110</t>
  </si>
  <si>
    <t>ERVILHA</t>
  </si>
  <si>
    <t>1650</t>
  </si>
  <si>
    <t>ESCAROLA</t>
  </si>
  <si>
    <t>2111</t>
  </si>
  <si>
    <t>ESPINAFRE</t>
  </si>
  <si>
    <t>2141</t>
  </si>
  <si>
    <t>FEIJAO-VAGEM</t>
  </si>
  <si>
    <t>0095</t>
  </si>
  <si>
    <t>FEIJAO CAUPI</t>
  </si>
  <si>
    <t>2220</t>
  </si>
  <si>
    <t>INHAME</t>
  </si>
  <si>
    <t>2250</t>
  </si>
  <si>
    <t>JILO</t>
  </si>
  <si>
    <t>MORANGA</t>
  </si>
  <si>
    <t>2320</t>
  </si>
  <si>
    <t>NABO</t>
  </si>
  <si>
    <t>2353</t>
  </si>
  <si>
    <t>PEPINO</t>
  </si>
  <si>
    <t>22kg</t>
  </si>
  <si>
    <t>2352</t>
  </si>
  <si>
    <t>PIMENTA</t>
  </si>
  <si>
    <t>2350</t>
  </si>
  <si>
    <t>PIMENTAO</t>
  </si>
  <si>
    <t>13kg</t>
  </si>
  <si>
    <t>2370</t>
  </si>
  <si>
    <t>QUIABO</t>
  </si>
  <si>
    <t>2391</t>
  </si>
  <si>
    <t>RABANETE</t>
  </si>
  <si>
    <t>2390</t>
  </si>
  <si>
    <t>REPOLHO</t>
  </si>
  <si>
    <t>28kg</t>
  </si>
  <si>
    <t>0070</t>
  </si>
  <si>
    <t>RUCULA</t>
  </si>
  <si>
    <t>2420</t>
  </si>
  <si>
    <t>SALSA</t>
  </si>
  <si>
    <t>2419</t>
  </si>
  <si>
    <t>SALSAO</t>
  </si>
  <si>
    <t>2457</t>
  </si>
  <si>
    <t>TOMATE RISCO</t>
  </si>
  <si>
    <t>2456</t>
  </si>
  <si>
    <t>TOMATE SAFRAO</t>
  </si>
  <si>
    <t>1922</t>
  </si>
  <si>
    <t>UVA VINIFERA</t>
  </si>
  <si>
    <t>6. FRUTAS</t>
  </si>
  <si>
    <t>1502</t>
  </si>
  <si>
    <t>ABACATE</t>
  </si>
  <si>
    <t>1501</t>
  </si>
  <si>
    <t>ABACAXI</t>
  </si>
  <si>
    <t>0015</t>
  </si>
  <si>
    <t>ACEROLA</t>
  </si>
  <si>
    <t>1504</t>
  </si>
  <si>
    <t>AMEIXA</t>
  </si>
  <si>
    <t>1508</t>
  </si>
  <si>
    <r>
      <rPr>
        <sz val="10"/>
        <rFont val="Arial"/>
        <family val="2"/>
        <charset val="1"/>
      </rPr>
      <t xml:space="preserve">AMORA </t>
    </r>
    <r>
      <rPr>
        <b/>
        <sz val="10"/>
        <rFont val="Arial"/>
        <family val="2"/>
        <charset val="1"/>
      </rPr>
      <t>(fruto)</t>
    </r>
  </si>
  <si>
    <t>1520</t>
  </si>
  <si>
    <t>BANANA</t>
  </si>
  <si>
    <t>1556</t>
  </si>
  <si>
    <t>CAQUI</t>
  </si>
  <si>
    <t>1555</t>
  </si>
  <si>
    <t>COCO VERDE</t>
  </si>
  <si>
    <t>1690</t>
  </si>
  <si>
    <t>FIGO</t>
  </si>
  <si>
    <t>1720</t>
  </si>
  <si>
    <t>GOIABA</t>
  </si>
  <si>
    <t>1780</t>
  </si>
  <si>
    <t>JABUTICABA</t>
  </si>
  <si>
    <t>1782</t>
  </si>
  <si>
    <t>JACA</t>
  </si>
  <si>
    <t>0555</t>
  </si>
  <si>
    <t>KIWI</t>
  </si>
  <si>
    <t>1561</t>
  </si>
  <si>
    <t>LARANJA</t>
  </si>
  <si>
    <t>LICHIA</t>
  </si>
  <si>
    <t>1562</t>
  </si>
  <si>
    <t>LIMAO</t>
  </si>
  <si>
    <t>1801</t>
  </si>
  <si>
    <t>MACA</t>
  </si>
  <si>
    <t>1802</t>
  </si>
  <si>
    <t>MAMAO</t>
  </si>
  <si>
    <t>1800</t>
  </si>
  <si>
    <t>MANGA</t>
  </si>
  <si>
    <t>1803</t>
  </si>
  <si>
    <t>MARACUJA</t>
  </si>
  <si>
    <t>1804</t>
  </si>
  <si>
    <t>MARMELO</t>
  </si>
  <si>
    <t>1807</t>
  </si>
  <si>
    <t>MELANCIA</t>
  </si>
  <si>
    <t>1806</t>
  </si>
  <si>
    <t>MELAO</t>
  </si>
  <si>
    <t>1805</t>
  </si>
  <si>
    <t>MORANGO (Moranguinho)</t>
  </si>
  <si>
    <t>1831</t>
  </si>
  <si>
    <t>NECTARINA</t>
  </si>
  <si>
    <t>NOZ MACADÂMIA</t>
  </si>
  <si>
    <t>???</t>
  </si>
  <si>
    <t>Falta unidade</t>
  </si>
  <si>
    <t>1833</t>
  </si>
  <si>
    <t>NOZ PECAN</t>
  </si>
  <si>
    <t>1830</t>
  </si>
  <si>
    <r>
      <rPr>
        <sz val="10"/>
        <rFont val="Arial"/>
        <family val="2"/>
        <charset val="1"/>
      </rPr>
      <t xml:space="preserve">NOZES </t>
    </r>
    <r>
      <rPr>
        <b/>
        <sz val="10"/>
        <rFont val="Arial"/>
        <family val="2"/>
        <charset val="1"/>
      </rPr>
      <t>(outras)</t>
    </r>
  </si>
  <si>
    <t>1861</t>
  </si>
  <si>
    <t>PERA</t>
  </si>
  <si>
    <t>1860</t>
  </si>
  <si>
    <t>PESSEGO</t>
  </si>
  <si>
    <t>1563</t>
  </si>
  <si>
    <t>TANGERINA</t>
  </si>
  <si>
    <t>1515</t>
  </si>
  <si>
    <t>TANGERINA MURCOTE</t>
  </si>
  <si>
    <t>1921</t>
  </si>
  <si>
    <t>UVA DA MESA</t>
  </si>
  <si>
    <t>7. ESPECIARIAS</t>
  </si>
  <si>
    <r>
      <rPr>
        <sz val="10"/>
        <rFont val="Arial"/>
        <family val="2"/>
        <charset val="1"/>
      </rPr>
      <t xml:space="preserve">ALCACHOFRA </t>
    </r>
    <r>
      <rPr>
        <b/>
        <sz val="10"/>
        <rFont val="Arial"/>
        <family val="2"/>
        <charset val="1"/>
      </rPr>
      <t>(folhas</t>
    </r>
    <r>
      <rPr>
        <sz val="10"/>
        <rFont val="Arial"/>
        <family val="2"/>
        <charset val="1"/>
      </rPr>
      <t>)</t>
    </r>
  </si>
  <si>
    <t>0085</t>
  </si>
  <si>
    <t>ALECRIM</t>
  </si>
  <si>
    <t>2013</t>
  </si>
  <si>
    <t>ALFAVACA / MANJERICÃO</t>
  </si>
  <si>
    <t>2014</t>
  </si>
  <si>
    <t>ARRUDA</t>
  </si>
  <si>
    <t>0049</t>
  </si>
  <si>
    <r>
      <rPr>
        <sz val="10"/>
        <rFont val="Arial"/>
        <family val="2"/>
        <charset val="1"/>
      </rPr>
      <t xml:space="preserve">CAMOMILA  </t>
    </r>
    <r>
      <rPr>
        <b/>
        <sz val="10"/>
        <rFont val="Arial"/>
        <family val="2"/>
        <charset val="1"/>
      </rPr>
      <t>(seca /desidrata)</t>
    </r>
  </si>
  <si>
    <t>3528</t>
  </si>
  <si>
    <r>
      <rPr>
        <sz val="10"/>
        <rFont val="Arial"/>
        <family val="2"/>
        <charset val="1"/>
      </rPr>
      <t>CAPIM LIMAO / CAPIM SANTO</t>
    </r>
    <r>
      <rPr>
        <b/>
        <sz val="10"/>
        <rFont val="Arial"/>
        <family val="2"/>
        <charset val="1"/>
      </rPr>
      <t xml:space="preserve"> (verde)</t>
    </r>
  </si>
  <si>
    <t>0051</t>
  </si>
  <si>
    <r>
      <rPr>
        <sz val="10"/>
        <rFont val="Arial"/>
        <family val="2"/>
        <charset val="1"/>
      </rPr>
      <t xml:space="preserve">CARQUEJA  </t>
    </r>
    <r>
      <rPr>
        <b/>
        <sz val="10"/>
        <rFont val="Arial"/>
        <family val="2"/>
        <charset val="1"/>
      </rPr>
      <t>( seca )</t>
    </r>
  </si>
  <si>
    <t>0054</t>
  </si>
  <si>
    <r>
      <rPr>
        <sz val="10"/>
        <rFont val="Arial"/>
        <family val="2"/>
        <charset val="1"/>
      </rPr>
      <t xml:space="preserve">CHA DA INDIA   </t>
    </r>
    <r>
      <rPr>
        <b/>
        <sz val="10"/>
        <rFont val="Arial"/>
        <family val="2"/>
        <charset val="1"/>
      </rPr>
      <t>( folha seca)</t>
    </r>
  </si>
  <si>
    <t>2113</t>
  </si>
  <si>
    <t>CITRONELA</t>
  </si>
  <si>
    <t>2087</t>
  </si>
  <si>
    <r>
      <rPr>
        <sz val="10"/>
        <rFont val="Arial"/>
        <family val="2"/>
        <charset val="1"/>
      </rPr>
      <t xml:space="preserve">COENTRO   </t>
    </r>
    <r>
      <rPr>
        <b/>
        <sz val="10"/>
        <rFont val="Arial"/>
        <family val="2"/>
        <charset val="1"/>
      </rPr>
      <t>( seco )</t>
    </r>
  </si>
  <si>
    <t>0055</t>
  </si>
  <si>
    <r>
      <rPr>
        <sz val="10"/>
        <rFont val="Arial"/>
        <family val="2"/>
        <charset val="1"/>
      </rPr>
      <t xml:space="preserve">DATURA </t>
    </r>
    <r>
      <rPr>
        <b/>
        <sz val="10"/>
        <rFont val="Arial"/>
        <family val="2"/>
        <charset val="1"/>
      </rPr>
      <t>( seco )</t>
    </r>
  </si>
  <si>
    <t>2115</t>
  </si>
  <si>
    <r>
      <rPr>
        <sz val="10"/>
        <rFont val="Arial"/>
        <family val="2"/>
        <charset val="1"/>
      </rPr>
      <t xml:space="preserve">ERVA-CIDREIRA  </t>
    </r>
    <r>
      <rPr>
        <b/>
        <sz val="10"/>
        <rFont val="Arial"/>
        <family val="2"/>
        <charset val="1"/>
      </rPr>
      <t>( folha )</t>
    </r>
  </si>
  <si>
    <t>0057</t>
  </si>
  <si>
    <t>ESPINHEIRA SANTA</t>
  </si>
  <si>
    <t>0056</t>
  </si>
  <si>
    <t>FOLHA DE ABACATE</t>
  </si>
  <si>
    <t>5290</t>
  </si>
  <si>
    <t>FOLHAS DE EUCALIPTO</t>
  </si>
  <si>
    <t>D</t>
  </si>
  <si>
    <t>0058</t>
  </si>
  <si>
    <t>FOLHAS DE MARACUJÁ</t>
  </si>
  <si>
    <t>0059</t>
  </si>
  <si>
    <r>
      <rPr>
        <sz val="10"/>
        <rFont val="Arial"/>
        <family val="2"/>
        <charset val="1"/>
      </rPr>
      <t xml:space="preserve">FUNCHO </t>
    </r>
    <r>
      <rPr>
        <b/>
        <sz val="10"/>
        <rFont val="Arial"/>
        <family val="2"/>
        <charset val="1"/>
      </rPr>
      <t>(fruto)</t>
    </r>
    <r>
      <rPr>
        <sz val="10"/>
        <rFont val="Arial"/>
        <family val="2"/>
        <charset val="1"/>
      </rPr>
      <t xml:space="preserve"> </t>
    </r>
  </si>
  <si>
    <t>0060</t>
  </si>
  <si>
    <t>GENGIBRE</t>
  </si>
  <si>
    <t>0062</t>
  </si>
  <si>
    <t>GERGELIM</t>
  </si>
  <si>
    <t>0065</t>
  </si>
  <si>
    <t>GINSENG / PFÁFIA</t>
  </si>
  <si>
    <t>0067</t>
  </si>
  <si>
    <r>
      <rPr>
        <sz val="10"/>
        <rFont val="Arial"/>
        <family val="2"/>
        <charset val="1"/>
      </rPr>
      <t>GUACO  (</t>
    </r>
    <r>
      <rPr>
        <b/>
        <sz val="10"/>
        <rFont val="Arial"/>
        <family val="2"/>
        <charset val="1"/>
      </rPr>
      <t xml:space="preserve"> seco</t>
    </r>
    <r>
      <rPr>
        <sz val="10"/>
        <rFont val="Arial"/>
        <family val="2"/>
        <charset val="1"/>
      </rPr>
      <t>)</t>
    </r>
  </si>
  <si>
    <t>2190</t>
  </si>
  <si>
    <r>
      <rPr>
        <sz val="10"/>
        <rFont val="Arial"/>
        <family val="2"/>
        <charset val="1"/>
      </rPr>
      <t xml:space="preserve">HORTELA / </t>
    </r>
    <r>
      <rPr>
        <b/>
        <sz val="10"/>
        <rFont val="Arial"/>
        <family val="2"/>
        <charset val="1"/>
      </rPr>
      <t>MENTA</t>
    </r>
  </si>
  <si>
    <t>0069</t>
  </si>
  <si>
    <t>LOSNA</t>
  </si>
  <si>
    <t>0089</t>
  </si>
  <si>
    <t>ORÉGANO</t>
  </si>
  <si>
    <t>3116</t>
  </si>
  <si>
    <t>PALMAROSA</t>
  </si>
  <si>
    <t>F</t>
  </si>
  <si>
    <t>3771</t>
  </si>
  <si>
    <t>QUEBRA PEDRA</t>
  </si>
  <si>
    <t>0073</t>
  </si>
  <si>
    <r>
      <rPr>
        <sz val="10"/>
        <rFont val="Arial"/>
        <family val="2"/>
        <charset val="1"/>
      </rPr>
      <t xml:space="preserve">SALVIA </t>
    </r>
    <r>
      <rPr>
        <b/>
        <sz val="10"/>
        <rFont val="Arial"/>
        <family val="2"/>
        <charset val="1"/>
      </rPr>
      <t>( verde )</t>
    </r>
  </si>
  <si>
    <t>0025</t>
  </si>
  <si>
    <t>STEVIA</t>
  </si>
  <si>
    <t>8. PRODUTOS FLORESTAIS</t>
  </si>
  <si>
    <t>5210</t>
  </si>
  <si>
    <t>CARVAO VEGETAL (P/CHURRASCO)</t>
  </si>
  <si>
    <t>5271</t>
  </si>
  <si>
    <t>CARVAO VEGETAL ATIVADO</t>
  </si>
  <si>
    <t>0080</t>
  </si>
  <si>
    <t>ERVA MATE</t>
  </si>
  <si>
    <t>Florestal</t>
  </si>
  <si>
    <t>0503</t>
  </si>
  <si>
    <t>MADEIRAS - CIPRESTE</t>
  </si>
  <si>
    <t>5260</t>
  </si>
  <si>
    <t>MADEIRAS - EM TORA OUTRAS FINALIDADES</t>
  </si>
  <si>
    <t>m3</t>
  </si>
  <si>
    <t>M3</t>
  </si>
  <si>
    <t>5250</t>
  </si>
  <si>
    <t>MADEIRAS - EM TORA PARA PAPEL E CELULOSE</t>
  </si>
  <si>
    <t>0520</t>
  </si>
  <si>
    <t>MADEIRAS - EUCALIPTO PARA SERRARIA</t>
  </si>
  <si>
    <t>5235</t>
  </si>
  <si>
    <t>MADEIRAS - IMBUIA PARA SERRARIA</t>
  </si>
  <si>
    <t>5093</t>
  </si>
  <si>
    <t>MADEIRAS - LASCA DE MADEIRA</t>
  </si>
  <si>
    <t>DZ</t>
  </si>
  <si>
    <t>5220</t>
  </si>
  <si>
    <t>MADEIRAS - LENHA</t>
  </si>
  <si>
    <t>5230</t>
  </si>
  <si>
    <t>MADEIRAS - MADEIRA EM TORA P/SERRARIA</t>
  </si>
  <si>
    <t>5240</t>
  </si>
  <si>
    <t>MADEIRAS - NÓ DE PINHO</t>
  </si>
  <si>
    <t>0602</t>
  </si>
  <si>
    <t>MADEIRAS - PINHEIRO DO PARANA</t>
  </si>
  <si>
    <t>5275</t>
  </si>
  <si>
    <t>MADEIRAS - PINUS EM TORA PARA SERRARIA</t>
  </si>
  <si>
    <t>0521</t>
  </si>
  <si>
    <t>ÓLEO DE EUCALIPTO</t>
  </si>
  <si>
    <t>0087</t>
  </si>
  <si>
    <t>ÓLEO DE SASSAFRÁS</t>
  </si>
  <si>
    <t>0603</t>
  </si>
  <si>
    <t>PALMITO</t>
  </si>
  <si>
    <t>1862</t>
  </si>
  <si>
    <t>PINHAO</t>
  </si>
  <si>
    <t>5310</t>
  </si>
  <si>
    <t>RESINA</t>
  </si>
  <si>
    <t>0700</t>
  </si>
  <si>
    <t>SERINGUEIRA</t>
  </si>
  <si>
    <t>1155</t>
  </si>
  <si>
    <t>XAXIM</t>
  </si>
  <si>
    <t>m linear</t>
  </si>
  <si>
    <t>MLN</t>
  </si>
  <si>
    <t>9. FLORES E ORNAMENTAIS</t>
  </si>
  <si>
    <t>3004</t>
  </si>
  <si>
    <r>
      <rPr>
        <sz val="10"/>
        <rFont val="Arial"/>
        <family val="2"/>
        <charset val="1"/>
      </rPr>
      <t xml:space="preserve">ANTURIO  </t>
    </r>
    <r>
      <rPr>
        <b/>
        <sz val="10"/>
        <rFont val="Arial"/>
        <family val="2"/>
        <charset val="1"/>
      </rPr>
      <t>( 10 hastes )</t>
    </r>
  </si>
  <si>
    <t>maço</t>
  </si>
  <si>
    <t>MC</t>
  </si>
  <si>
    <t>3007</t>
  </si>
  <si>
    <t>BEGÔNIA</t>
  </si>
  <si>
    <t>3015</t>
  </si>
  <si>
    <r>
      <rPr>
        <sz val="10"/>
        <rFont val="Arial"/>
        <family val="2"/>
        <charset val="1"/>
      </rPr>
      <t xml:space="preserve">COPO DE LEITE  </t>
    </r>
    <r>
      <rPr>
        <b/>
        <sz val="10"/>
        <rFont val="Arial"/>
        <family val="2"/>
        <charset val="1"/>
      </rPr>
      <t>( 20 hastes )</t>
    </r>
  </si>
  <si>
    <t>MÇO</t>
  </si>
  <si>
    <t>3003</t>
  </si>
  <si>
    <t>CRAVO</t>
  </si>
  <si>
    <t>3083</t>
  </si>
  <si>
    <r>
      <rPr>
        <sz val="10"/>
        <rFont val="Arial"/>
        <family val="2"/>
        <charset val="1"/>
      </rPr>
      <t xml:space="preserve">CRISANTEMO </t>
    </r>
    <r>
      <rPr>
        <b/>
        <sz val="10"/>
        <rFont val="Arial"/>
        <family val="2"/>
        <charset val="1"/>
      </rPr>
      <t>(25 hastes)</t>
    </r>
  </si>
  <si>
    <t>3082</t>
  </si>
  <si>
    <r>
      <rPr>
        <sz val="10"/>
        <rFont val="Arial"/>
        <family val="2"/>
        <charset val="1"/>
      </rPr>
      <t xml:space="preserve">CRISANTEMO </t>
    </r>
    <r>
      <rPr>
        <b/>
        <sz val="10"/>
        <rFont val="Arial"/>
        <family val="2"/>
        <charset val="1"/>
      </rPr>
      <t>(vaso)</t>
    </r>
  </si>
  <si>
    <t>3152</t>
  </si>
  <si>
    <t>GERBERA</t>
  </si>
  <si>
    <t>3001</t>
  </si>
  <si>
    <t>GRAMADO</t>
  </si>
  <si>
    <r>
      <rPr>
        <sz val="10"/>
        <rFont val="Arial"/>
        <family val="2"/>
        <charset val="1"/>
      </rPr>
      <t>m</t>
    </r>
    <r>
      <rPr>
        <b/>
        <i/>
        <sz val="10"/>
        <rFont val="Arial"/>
        <family val="2"/>
        <charset val="1"/>
      </rPr>
      <t>²</t>
    </r>
  </si>
  <si>
    <t>3010</t>
  </si>
  <si>
    <t>HORTENCIA</t>
  </si>
  <si>
    <t>UND</t>
  </si>
  <si>
    <t>3045</t>
  </si>
  <si>
    <r>
      <rPr>
        <sz val="10"/>
        <rFont val="Arial"/>
        <family val="2"/>
        <charset val="1"/>
      </rPr>
      <t xml:space="preserve">MARGARIDA  </t>
    </r>
    <r>
      <rPr>
        <b/>
        <sz val="10"/>
        <rFont val="Arial"/>
        <family val="2"/>
        <charset val="1"/>
      </rPr>
      <t>( "20" hastes )</t>
    </r>
  </si>
  <si>
    <t>3044</t>
  </si>
  <si>
    <r>
      <rPr>
        <sz val="10"/>
        <rFont val="Arial"/>
        <family val="2"/>
        <charset val="1"/>
      </rPr>
      <t xml:space="preserve">MARGARIDA  </t>
    </r>
    <r>
      <rPr>
        <b/>
        <sz val="10"/>
        <rFont val="Arial"/>
        <family val="2"/>
        <charset val="1"/>
      </rPr>
      <t>(vaso)</t>
    </r>
  </si>
  <si>
    <t>VASO</t>
  </si>
  <si>
    <t>VSO</t>
  </si>
  <si>
    <t>3047</t>
  </si>
  <si>
    <t>MOSQUITINHO</t>
  </si>
  <si>
    <t>3000</t>
  </si>
  <si>
    <t>ORNAMENTAIS</t>
  </si>
  <si>
    <t>3050</t>
  </si>
  <si>
    <t>ORQUIDEA</t>
  </si>
  <si>
    <t>0601</t>
  </si>
  <si>
    <t>PALMA</t>
  </si>
  <si>
    <t>3053</t>
  </si>
  <si>
    <t>PRIMULA</t>
  </si>
  <si>
    <t>vaso</t>
  </si>
  <si>
    <t>3090</t>
  </si>
  <si>
    <t>ROSAS</t>
  </si>
  <si>
    <t>3115</t>
  </si>
  <si>
    <t>VIOLETA (VASO)</t>
  </si>
  <si>
    <t>10. MUDAS FRUTÍFERAS E DIVERSAS</t>
  </si>
  <si>
    <t>4125</t>
  </si>
  <si>
    <t>MUDA DE ABACATEIRO</t>
  </si>
  <si>
    <t>Pagos</t>
  </si>
  <si>
    <t>4195</t>
  </si>
  <si>
    <t>MUDA DE ABACAXIZEIRO</t>
  </si>
  <si>
    <t>MUDA DE ACEROLA</t>
  </si>
  <si>
    <t>4129</t>
  </si>
  <si>
    <t>MUDA DE AMEIXEIRA</t>
  </si>
  <si>
    <t>4124</t>
  </si>
  <si>
    <t>MUDA DE CAFE</t>
  </si>
  <si>
    <t>4136</t>
  </si>
  <si>
    <t>MUDA DE CANA DE ACUCAR</t>
  </si>
  <si>
    <t>4126</t>
  </si>
  <si>
    <t>MUDA DE CAQUIZEIRO</t>
  </si>
  <si>
    <t>4189</t>
  </si>
  <si>
    <t>MUDA DE CEREJEIRA</t>
  </si>
  <si>
    <t>I</t>
  </si>
  <si>
    <t>4135</t>
  </si>
  <si>
    <t>MUDA DE CITRUS</t>
  </si>
  <si>
    <t>4139</t>
  </si>
  <si>
    <t>MUDA DE FIGUEIRA</t>
  </si>
  <si>
    <t>4188</t>
  </si>
  <si>
    <t>MUDA DE JABOTICABEIRA</t>
  </si>
  <si>
    <t>4196</t>
  </si>
  <si>
    <t>MUDA DE KIWI</t>
  </si>
  <si>
    <t>4145</t>
  </si>
  <si>
    <t>MUDA DE MACIEIRA</t>
  </si>
  <si>
    <t>4159</t>
  </si>
  <si>
    <t>MUDA DE MAMOEIRO</t>
  </si>
  <si>
    <t>4315</t>
  </si>
  <si>
    <t>MUDA DE MANDIOCA (MANIVAS)</t>
  </si>
  <si>
    <t>4127</t>
  </si>
  <si>
    <t>MUDA DE MANGUEIRA</t>
  </si>
  <si>
    <t>4332</t>
  </si>
  <si>
    <t>MUDA DE MARACUJA</t>
  </si>
  <si>
    <t>4194</t>
  </si>
  <si>
    <t>MUDA DE MORANGUEIRO</t>
  </si>
  <si>
    <t>4146</t>
  </si>
  <si>
    <t>MUDA DE NECTARINEIRA</t>
  </si>
  <si>
    <t>4147</t>
  </si>
  <si>
    <t>MUDA DE NOGUEIRA PECA</t>
  </si>
  <si>
    <t>4128</t>
  </si>
  <si>
    <t>MUDA DE PEREIRA</t>
  </si>
  <si>
    <t>4141</t>
  </si>
  <si>
    <t>MUDA DE PESSEGUEIRO</t>
  </si>
  <si>
    <t>4138</t>
  </si>
  <si>
    <t>MUDA DE VIDEIRA</t>
  </si>
  <si>
    <t>11. MUDAS DE FLORES, ESSENCIAS FLORESTAIS E ERVA MATE</t>
  </si>
  <si>
    <t>3117</t>
  </si>
  <si>
    <t xml:space="preserve"> MUDA DE PIRIQUITINHO  </t>
  </si>
  <si>
    <t xml:space="preserve">MUDA DE  AMOR PERFEITO </t>
  </si>
  <si>
    <t>MUDA DE  FRUTIFERAS SILVESTRES           ( PITANGA, GUABIROBA,ARAÇA,UVAIA, ETC.)</t>
  </si>
  <si>
    <t>4298</t>
  </si>
  <si>
    <t>MUDA DE AZALEIA</t>
  </si>
  <si>
    <t>4759</t>
  </si>
  <si>
    <t>MUDA DE BOCA DE LEÃO</t>
  </si>
  <si>
    <t>4131</t>
  </si>
  <si>
    <t>MUDA DE BRACATINGA</t>
  </si>
  <si>
    <t>4301</t>
  </si>
  <si>
    <t>MUDA DE DRACENA</t>
  </si>
  <si>
    <t>4137</t>
  </si>
  <si>
    <t>MUDA DE ERVA MATE</t>
  </si>
  <si>
    <t>4206</t>
  </si>
  <si>
    <t>MUDA DE ESPÉCIES PARA ARBORIZACAO</t>
  </si>
  <si>
    <t>4130</t>
  </si>
  <si>
    <t>MUDA DE EUCALIPTO</t>
  </si>
  <si>
    <t>7578</t>
  </si>
  <si>
    <t>MUDA DE GLADIOLOS</t>
  </si>
  <si>
    <t>4352</t>
  </si>
  <si>
    <t>MUDA DE HERA</t>
  </si>
  <si>
    <t>3080</t>
  </si>
  <si>
    <t>MUDA DE LEGUSTRE</t>
  </si>
  <si>
    <t>4618</t>
  </si>
  <si>
    <t>MUDA DE PINHEIRO</t>
  </si>
  <si>
    <t>4133</t>
  </si>
  <si>
    <t>MUDA DE PINUS</t>
  </si>
  <si>
    <t>4390</t>
  </si>
  <si>
    <t>MUDA DE PRIMAVERA</t>
  </si>
  <si>
    <t>4411</t>
  </si>
  <si>
    <t>MUDA DE PUPUNHA</t>
  </si>
  <si>
    <t>4288</t>
  </si>
  <si>
    <t>MUDA DE ROSEIRA</t>
  </si>
  <si>
    <t>4675</t>
  </si>
  <si>
    <t>MUDA DE SANSAO DO CAMPO</t>
  </si>
  <si>
    <t>4302</t>
  </si>
  <si>
    <t>MUDA DE TUIA</t>
  </si>
  <si>
    <t>4619</t>
  </si>
  <si>
    <t>MUDAS DE ESSENCIAS FLOR.EXOTICAS</t>
  </si>
  <si>
    <t>4620</t>
  </si>
  <si>
    <t>MUDAS DE ESSENCIAS FLOR.NATIVAS</t>
  </si>
  <si>
    <t>12. SEMENTES</t>
  </si>
  <si>
    <t>4165</t>
  </si>
  <si>
    <t>BATATA SEMENTE</t>
  </si>
  <si>
    <t>30kg</t>
  </si>
  <si>
    <t>4236</t>
  </si>
  <si>
    <t>SEMENTE DE ABOBRINHA</t>
  </si>
  <si>
    <t>4166</t>
  </si>
  <si>
    <t>SEMENTE DE ALHO</t>
  </si>
  <si>
    <t>4100</t>
  </si>
  <si>
    <t>SEMENTE DE AVEIA BRANCA</t>
  </si>
  <si>
    <t>SEMENTE DE AVEIA PRETA</t>
  </si>
  <si>
    <t>4168</t>
  </si>
  <si>
    <t>SEMENTE DE AZEVEM</t>
  </si>
  <si>
    <t>4212</t>
  </si>
  <si>
    <t>SEMENTE DE BRACATINGA</t>
  </si>
  <si>
    <t>E</t>
  </si>
  <si>
    <t>4721</t>
  </si>
  <si>
    <t>SEMENTE DE BRIZANTAO</t>
  </si>
  <si>
    <t>4058</t>
  </si>
  <si>
    <t>SEMENTE DE CAFE</t>
  </si>
  <si>
    <t>4178</t>
  </si>
  <si>
    <t>SEMENTE DE CAPIM COLONIAO</t>
  </si>
  <si>
    <t>4059</t>
  </si>
  <si>
    <t>SEMENTE DE CEVADA</t>
  </si>
  <si>
    <t>50kg</t>
  </si>
  <si>
    <t>4217</t>
  </si>
  <si>
    <t>SEMENTE DE ERVA MATE</t>
  </si>
  <si>
    <t>Kg</t>
  </si>
  <si>
    <t>4066</t>
  </si>
  <si>
    <t>SEMENTE DE FEIJAO</t>
  </si>
  <si>
    <t>60kg</t>
  </si>
  <si>
    <t>4075</t>
  </si>
  <si>
    <t>SEMENTE DE MILHO</t>
  </si>
  <si>
    <t>4320</t>
  </si>
  <si>
    <t>SEMENTE DE MORANGA</t>
  </si>
  <si>
    <t>4090</t>
  </si>
  <si>
    <t>SEMENTE DE SOJA</t>
  </si>
  <si>
    <t>4095</t>
  </si>
  <si>
    <t>SEMENTE DE TRIGO</t>
  </si>
  <si>
    <t>4164</t>
  </si>
  <si>
    <t>SEMENTE DE TRITICALE</t>
  </si>
  <si>
    <t>4213</t>
  </si>
  <si>
    <t>SEMENTES DE HORTALIÇAS</t>
  </si>
  <si>
    <t>13. FORRAGEIRAS E SILAGENS (ALIM.ANIMAL)</t>
  </si>
  <si>
    <t>CAPINEIRAS (forragem verde p/alim.animal)</t>
  </si>
  <si>
    <t xml:space="preserve">FENO-OUTROS </t>
  </si>
  <si>
    <t>FENO DE ALFAFA</t>
  </si>
  <si>
    <t>FENO DE AVEIA E/OU AZEVEM</t>
  </si>
  <si>
    <t>2321</t>
  </si>
  <si>
    <t>NABO FORRAGEIRO  (grão/semente)</t>
  </si>
  <si>
    <t>SILAGENS - OUTROS</t>
  </si>
  <si>
    <t>3518</t>
  </si>
  <si>
    <t>SILAGENS  DE MILHO E/OU SORGO</t>
  </si>
  <si>
    <t>14. PESCADOS</t>
  </si>
  <si>
    <t>14.1 CAMARÃO</t>
  </si>
  <si>
    <t>7486</t>
  </si>
  <si>
    <t>CAMARAO DE AGUA DOCE (ENGORDA)</t>
  </si>
  <si>
    <t>7485</t>
  </si>
  <si>
    <t>CAMARAO MARINHO (DE CAPTURA)</t>
  </si>
  <si>
    <t>7490</t>
  </si>
  <si>
    <t>CAMARAO POS-LARVA (PARA RECRIA)</t>
  </si>
  <si>
    <t>milheiro</t>
  </si>
  <si>
    <t>14.2 PESCADOS DE CAPTURA</t>
  </si>
  <si>
    <t>7520</t>
  </si>
  <si>
    <t>PESCADO DE AGUA DOCE (DE CAPTURA)</t>
  </si>
  <si>
    <t>7515</t>
  </si>
  <si>
    <t>PESCADO MARINHO (DE CAPTURA)</t>
  </si>
  <si>
    <t>14.3 PESCADOS DE CULTIVO/ENGORDA</t>
  </si>
  <si>
    <t>PESCADO DE AGUA DOCE - BAGRE</t>
  </si>
  <si>
    <t>PESCADO DE AGUA DOCE - CARPAS</t>
  </si>
  <si>
    <t>7514</t>
  </si>
  <si>
    <t xml:space="preserve">PESCADO DE AGUA DOCE - CAT-FISH </t>
  </si>
  <si>
    <t>PESCADO DE AGUA DOCE - PACU</t>
  </si>
  <si>
    <t>7519</t>
  </si>
  <si>
    <t>PESCADO DE AGUA DOCE - TILÁPIA</t>
  </si>
  <si>
    <t>7501</t>
  </si>
  <si>
    <t>PESCADO DE CULTIVO (ALEVINOS)</t>
  </si>
  <si>
    <t>mil</t>
  </si>
  <si>
    <t>MIL</t>
  </si>
  <si>
    <t>15. PRODUÇÃO PECUÁRIA (COMERCIAL)</t>
  </si>
  <si>
    <t>7318</t>
  </si>
  <si>
    <t>CERA DE ABELHA</t>
  </si>
  <si>
    <t>7310</t>
  </si>
  <si>
    <t>ESTERCO DE FRANGO (CAMA DE AVIARIO)</t>
  </si>
  <si>
    <t>7312</t>
  </si>
  <si>
    <t>ESTERCO DE POEDEIRA</t>
  </si>
  <si>
    <t>7316</t>
  </si>
  <si>
    <t>ESTERCO DE SUINOS/BOVINOS</t>
  </si>
  <si>
    <t>7201</t>
  </si>
  <si>
    <t>GELEIA REAL</t>
  </si>
  <si>
    <t>7314</t>
  </si>
  <si>
    <r>
      <rPr>
        <sz val="10"/>
        <rFont val="Arial"/>
        <family val="2"/>
        <charset val="1"/>
      </rPr>
      <t xml:space="preserve">HUMUS </t>
    </r>
    <r>
      <rPr>
        <b/>
        <sz val="10"/>
        <rFont val="Arial"/>
        <family val="2"/>
        <charset val="1"/>
      </rPr>
      <t>(de minhoca)</t>
    </r>
  </si>
  <si>
    <t>7083</t>
  </si>
  <si>
    <t>LÃ</t>
  </si>
  <si>
    <t>7014</t>
  </si>
  <si>
    <t>LEITE</t>
  </si>
  <si>
    <t>litros</t>
  </si>
  <si>
    <t>LIT</t>
  </si>
  <si>
    <t>7200</t>
  </si>
  <si>
    <t>MEL</t>
  </si>
  <si>
    <t>7106</t>
  </si>
  <si>
    <r>
      <rPr>
        <sz val="10"/>
        <rFont val="Arial"/>
        <family val="2"/>
        <charset val="1"/>
      </rPr>
      <t xml:space="preserve">OVOS DE CODORNA </t>
    </r>
    <r>
      <rPr>
        <b/>
        <sz val="10"/>
        <rFont val="Arial"/>
        <family val="2"/>
        <charset val="1"/>
      </rPr>
      <t>(comercial)</t>
    </r>
  </si>
  <si>
    <t>7105</t>
  </si>
  <si>
    <r>
      <rPr>
        <sz val="10"/>
        <rFont val="Arial"/>
        <family val="2"/>
        <charset val="1"/>
      </rPr>
      <t xml:space="preserve">OVOS DE GALINHA </t>
    </r>
    <r>
      <rPr>
        <b/>
        <sz val="10"/>
        <rFont val="Arial"/>
        <family val="2"/>
        <charset val="1"/>
      </rPr>
      <t>(comercial)</t>
    </r>
  </si>
  <si>
    <t>30duzia</t>
  </si>
  <si>
    <t>7109</t>
  </si>
  <si>
    <r>
      <rPr>
        <sz val="10"/>
        <rFont val="Arial"/>
        <family val="2"/>
        <charset val="1"/>
      </rPr>
      <t xml:space="preserve">OVOS DE GALINHA </t>
    </r>
    <r>
      <rPr>
        <b/>
        <sz val="10"/>
        <rFont val="Arial"/>
        <family val="2"/>
        <charset val="1"/>
      </rPr>
      <t>(</t>
    </r>
    <r>
      <rPr>
        <b/>
        <sz val="9"/>
        <rFont val="Arial"/>
        <family val="2"/>
        <charset val="1"/>
      </rPr>
      <t>galado/fecundado</t>
    </r>
    <r>
      <rPr>
        <sz val="9"/>
        <rFont val="Arial"/>
        <family val="2"/>
        <charset val="1"/>
      </rPr>
      <t>)</t>
    </r>
  </si>
  <si>
    <t>7077</t>
  </si>
  <si>
    <t>OVOS DE LAGARTA DO BICHO DA SEDA</t>
  </si>
  <si>
    <t>grama</t>
  </si>
  <si>
    <t>GRA</t>
  </si>
  <si>
    <t>7107</t>
  </si>
  <si>
    <r>
      <rPr>
        <sz val="10"/>
        <rFont val="Arial"/>
        <family val="2"/>
        <charset val="1"/>
      </rPr>
      <t xml:space="preserve">OVOS DE PERU </t>
    </r>
    <r>
      <rPr>
        <b/>
        <sz val="10"/>
        <rFont val="Arial"/>
        <family val="2"/>
        <charset val="1"/>
      </rPr>
      <t>(comercial)</t>
    </r>
  </si>
  <si>
    <t>7125</t>
  </si>
  <si>
    <r>
      <rPr>
        <sz val="10"/>
        <rFont val="Arial"/>
        <family val="2"/>
        <charset val="1"/>
      </rPr>
      <t>OVOS DE PERU P/MATRIZ</t>
    </r>
    <r>
      <rPr>
        <b/>
        <sz val="10"/>
        <rFont val="Arial"/>
        <family val="2"/>
        <charset val="1"/>
      </rPr>
      <t xml:space="preserve"> (galado/fecundado)</t>
    </r>
  </si>
  <si>
    <t>7126</t>
  </si>
  <si>
    <t>OVOS DE PERU P/REPRODUCAO</t>
  </si>
  <si>
    <t>7202</t>
  </si>
  <si>
    <t>POLEM</t>
  </si>
  <si>
    <t>7320</t>
  </si>
  <si>
    <t>PROPOLIS</t>
  </si>
  <si>
    <t>7203</t>
  </si>
  <si>
    <t>VENENO DE ABELHA</t>
  </si>
  <si>
    <t>16. REBANHO PECUÁRIO, DESFRUTE E PESO MÉDIO DE CARCAÇA</t>
  </si>
  <si>
    <t>7181</t>
  </si>
  <si>
    <r>
      <rPr>
        <sz val="10"/>
        <rFont val="Arial"/>
        <family val="2"/>
        <charset val="1"/>
      </rPr>
      <t xml:space="preserve">AVES CAIPIRA </t>
    </r>
    <r>
      <rPr>
        <b/>
        <sz val="10"/>
        <rFont val="Arial"/>
        <family val="2"/>
        <charset val="1"/>
      </rPr>
      <t>( peso vivo)</t>
    </r>
  </si>
  <si>
    <t>7177</t>
  </si>
  <si>
    <t>AVES DE CORTE (FRANGO)</t>
  </si>
  <si>
    <t>7178</t>
  </si>
  <si>
    <r>
      <rPr>
        <sz val="10"/>
        <rFont val="Arial"/>
        <family val="2"/>
        <charset val="1"/>
      </rPr>
      <t xml:space="preserve">AVES DE POSTURA </t>
    </r>
    <r>
      <rPr>
        <b/>
        <sz val="10"/>
        <rFont val="Arial"/>
        <family val="2"/>
        <charset val="1"/>
      </rPr>
      <t>( peso vivo )</t>
    </r>
    <r>
      <rPr>
        <sz val="10"/>
        <rFont val="Arial"/>
        <family val="2"/>
        <charset val="1"/>
      </rPr>
      <t xml:space="preserve"> </t>
    </r>
  </si>
  <si>
    <t>cab</t>
  </si>
  <si>
    <t>CAB</t>
  </si>
  <si>
    <t>BOVINOS (BOI GORDO)</t>
  </si>
  <si>
    <t>7020</t>
  </si>
  <si>
    <r>
      <rPr>
        <sz val="10"/>
        <rFont val="Arial"/>
        <family val="2"/>
        <charset val="1"/>
      </rPr>
      <t>BUBALINOS</t>
    </r>
    <r>
      <rPr>
        <b/>
        <sz val="10"/>
        <rFont val="Arial"/>
        <family val="2"/>
        <charset val="1"/>
      </rPr>
      <t xml:space="preserve"> ( para carne )</t>
    </r>
  </si>
  <si>
    <t>7040</t>
  </si>
  <si>
    <r>
      <rPr>
        <sz val="10"/>
        <rFont val="Arial"/>
        <family val="2"/>
        <charset val="1"/>
      </rPr>
      <t xml:space="preserve">CAPRINOS </t>
    </r>
    <r>
      <rPr>
        <b/>
        <sz val="10"/>
        <rFont val="Arial"/>
        <family val="2"/>
        <charset val="1"/>
      </rPr>
      <t>( para carne )</t>
    </r>
  </si>
  <si>
    <t>7210</t>
  </si>
  <si>
    <t>CASULO</t>
  </si>
  <si>
    <t>7140</t>
  </si>
  <si>
    <r>
      <rPr>
        <sz val="10"/>
        <rFont val="Arial"/>
        <family val="2"/>
        <charset val="1"/>
      </rPr>
      <t xml:space="preserve">CODORNA   </t>
    </r>
    <r>
      <rPr>
        <b/>
        <sz val="10"/>
        <rFont val="Arial"/>
        <family val="2"/>
        <charset val="1"/>
      </rPr>
      <t>( para carne )</t>
    </r>
  </si>
  <si>
    <t>7145</t>
  </si>
  <si>
    <t>CODORNA (MATRIZ)</t>
  </si>
  <si>
    <t>7146</t>
  </si>
  <si>
    <t>CODORNA C/30 DIAS (POSTURA)</t>
  </si>
  <si>
    <t>7304</t>
  </si>
  <si>
    <r>
      <rPr>
        <sz val="10"/>
        <rFont val="Arial"/>
        <family val="2"/>
        <charset val="1"/>
      </rPr>
      <t xml:space="preserve">COELHO </t>
    </r>
    <r>
      <rPr>
        <b/>
        <sz val="10"/>
        <rFont val="Arial"/>
        <family val="2"/>
        <charset val="1"/>
      </rPr>
      <t>( para carne )</t>
    </r>
  </si>
  <si>
    <t>EQUINOS &lt; 1 ANO (P/TRABALHO)</t>
  </si>
  <si>
    <t>EQUINOS &gt; 1 ANO (P/TRABALHO)</t>
  </si>
  <si>
    <t>7054</t>
  </si>
  <si>
    <t>EQUINOS DE RAÇA (EQUITAÇÃO,LAZER,ETC..)</t>
  </si>
  <si>
    <t>7290</t>
  </si>
  <si>
    <r>
      <rPr>
        <sz val="10"/>
        <rFont val="Arial"/>
        <family val="2"/>
        <charset val="1"/>
      </rPr>
      <t xml:space="preserve">ESCARGOT </t>
    </r>
    <r>
      <rPr>
        <b/>
        <sz val="10"/>
        <rFont val="Arial"/>
        <family val="2"/>
        <charset val="1"/>
      </rPr>
      <t>( produção)</t>
    </r>
  </si>
  <si>
    <t>7101</t>
  </si>
  <si>
    <r>
      <rPr>
        <sz val="10"/>
        <rFont val="Arial"/>
        <family val="2"/>
        <charset val="1"/>
      </rPr>
      <t xml:space="preserve">GALINHA &lt; 1 SEMANA P/CORTE </t>
    </r>
    <r>
      <rPr>
        <b/>
        <sz val="10"/>
        <rFont val="Arial"/>
        <family val="2"/>
        <charset val="1"/>
      </rPr>
      <t>(pinto de corte)</t>
    </r>
  </si>
  <si>
    <t>7099</t>
  </si>
  <si>
    <r>
      <rPr>
        <sz val="10"/>
        <rFont val="Arial"/>
        <family val="2"/>
        <charset val="1"/>
      </rPr>
      <t xml:space="preserve">GALINHA &lt; 1 SEMANA P/REPROD </t>
    </r>
    <r>
      <rPr>
        <b/>
        <sz val="10"/>
        <rFont val="Arial"/>
        <family val="2"/>
        <charset val="1"/>
      </rPr>
      <t>(pinto de postura)</t>
    </r>
  </si>
  <si>
    <t>7098</t>
  </si>
  <si>
    <r>
      <rPr>
        <sz val="10"/>
        <rFont val="Arial"/>
        <family val="2"/>
        <charset val="1"/>
      </rPr>
      <t>GALINHAS (</t>
    </r>
    <r>
      <rPr>
        <sz val="9"/>
        <rFont val="Arial"/>
        <family val="2"/>
        <charset val="1"/>
      </rPr>
      <t>REPRODUTORAS</t>
    </r>
    <r>
      <rPr>
        <sz val="10"/>
        <rFont val="Arial"/>
        <family val="2"/>
        <charset val="1"/>
      </rPr>
      <t xml:space="preserve">) </t>
    </r>
    <r>
      <rPr>
        <b/>
        <sz val="10"/>
        <rFont val="Arial"/>
        <family val="2"/>
        <charset val="1"/>
      </rPr>
      <t>(peso vivo/descarte)</t>
    </r>
  </si>
  <si>
    <t>7309</t>
  </si>
  <si>
    <t>GIRINO DE RA</t>
  </si>
  <si>
    <t>7078</t>
  </si>
  <si>
    <t>LARVAS DO BICHO DA SEDA</t>
  </si>
  <si>
    <t>7120</t>
  </si>
  <si>
    <r>
      <rPr>
        <sz val="10"/>
        <rFont val="Arial"/>
        <family val="2"/>
        <charset val="1"/>
      </rPr>
      <t xml:space="preserve">MARRECO </t>
    </r>
    <r>
      <rPr>
        <b/>
        <sz val="10"/>
        <rFont val="Arial"/>
        <family val="2"/>
        <charset val="1"/>
      </rPr>
      <t>(para corte)</t>
    </r>
  </si>
  <si>
    <t>7070</t>
  </si>
  <si>
    <t>MUARES</t>
  </si>
  <si>
    <t xml:space="preserve">Pagos </t>
  </si>
  <si>
    <t>7080</t>
  </si>
  <si>
    <r>
      <rPr>
        <sz val="10"/>
        <rFont val="Arial"/>
        <family val="2"/>
        <charset val="1"/>
      </rPr>
      <t>OVINOS (</t>
    </r>
    <r>
      <rPr>
        <b/>
        <sz val="10"/>
        <rFont val="Arial"/>
        <family val="2"/>
        <charset val="1"/>
      </rPr>
      <t>para corte</t>
    </r>
    <r>
      <rPr>
        <sz val="10"/>
        <rFont val="Arial"/>
        <family val="2"/>
        <charset val="1"/>
      </rPr>
      <t>)</t>
    </r>
  </si>
  <si>
    <t>7110</t>
  </si>
  <si>
    <r>
      <rPr>
        <sz val="10"/>
        <rFont val="Arial"/>
        <family val="2"/>
        <charset val="1"/>
      </rPr>
      <t xml:space="preserve">PATO  </t>
    </r>
    <r>
      <rPr>
        <b/>
        <sz val="10"/>
        <rFont val="Arial"/>
        <family val="2"/>
        <charset val="1"/>
      </rPr>
      <t>(para corte)</t>
    </r>
  </si>
  <si>
    <t>7130</t>
  </si>
  <si>
    <r>
      <rPr>
        <sz val="10"/>
        <rFont val="Arial"/>
        <family val="2"/>
        <charset val="1"/>
      </rPr>
      <t xml:space="preserve">PERU  </t>
    </r>
    <r>
      <rPr>
        <b/>
        <sz val="10"/>
        <rFont val="Arial"/>
        <family val="2"/>
        <charset val="1"/>
      </rPr>
      <t>(para corte)</t>
    </r>
  </si>
  <si>
    <t>7136</t>
  </si>
  <si>
    <r>
      <rPr>
        <sz val="10"/>
        <rFont val="Arial"/>
        <family val="2"/>
        <charset val="1"/>
      </rPr>
      <t xml:space="preserve">PERU  </t>
    </r>
    <r>
      <rPr>
        <b/>
        <sz val="10"/>
        <rFont val="Arial"/>
        <family val="2"/>
        <charset val="1"/>
      </rPr>
      <t>(para postura)</t>
    </r>
  </si>
  <si>
    <t>7131</t>
  </si>
  <si>
    <r>
      <rPr>
        <sz val="10"/>
        <rFont val="Arial"/>
        <family val="2"/>
        <charset val="1"/>
      </rPr>
      <t>PERU &lt; 1 SEMANA</t>
    </r>
    <r>
      <rPr>
        <b/>
        <sz val="10"/>
        <rFont val="Arial"/>
        <family val="2"/>
        <charset val="1"/>
      </rPr>
      <t xml:space="preserve"> (P/ ENGORDA)</t>
    </r>
  </si>
  <si>
    <t>7135</t>
  </si>
  <si>
    <r>
      <rPr>
        <sz val="10"/>
        <rFont val="Arial"/>
        <family val="2"/>
        <charset val="1"/>
      </rPr>
      <t xml:space="preserve">PERU &lt; 1 SEMANA </t>
    </r>
    <r>
      <rPr>
        <b/>
        <sz val="10"/>
        <rFont val="Arial"/>
        <family val="2"/>
        <charset val="1"/>
      </rPr>
      <t>(P/ MATRIZ)</t>
    </r>
  </si>
  <si>
    <t>7053</t>
  </si>
  <si>
    <t>PONEIS</t>
  </si>
  <si>
    <t>7308</t>
  </si>
  <si>
    <t>RA</t>
  </si>
  <si>
    <t>7097</t>
  </si>
  <si>
    <r>
      <rPr>
        <sz val="10"/>
        <rFont val="Arial"/>
        <family val="2"/>
        <charset val="1"/>
      </rPr>
      <t>SUINOS-COMUM</t>
    </r>
    <r>
      <rPr>
        <b/>
        <sz val="10"/>
        <rFont val="Arial"/>
        <family val="2"/>
        <charset val="1"/>
      </rPr>
      <t xml:space="preserve"> (para corte)</t>
    </r>
  </si>
  <si>
    <t>7096</t>
  </si>
  <si>
    <r>
      <rPr>
        <sz val="10"/>
        <rFont val="Arial"/>
        <family val="2"/>
        <charset val="1"/>
      </rPr>
      <t xml:space="preserve">SUINOS-RACA </t>
    </r>
    <r>
      <rPr>
        <b/>
        <sz val="10"/>
        <rFont val="Arial"/>
        <family val="2"/>
        <charset val="1"/>
      </rPr>
      <t>(para corte)</t>
    </r>
  </si>
  <si>
    <t>7091</t>
  </si>
  <si>
    <r>
      <rPr>
        <sz val="10"/>
        <rFont val="Arial"/>
        <family val="2"/>
        <charset val="1"/>
      </rPr>
      <t xml:space="preserve">SUINOS &lt;2 MESES </t>
    </r>
    <r>
      <rPr>
        <b/>
        <sz val="10"/>
        <rFont val="Arial"/>
        <family val="2"/>
        <charset val="1"/>
      </rPr>
      <t>(leitão para corte )</t>
    </r>
  </si>
  <si>
    <t>cabeça</t>
  </si>
  <si>
    <t>VACAS PARA CORTE</t>
  </si>
  <si>
    <t xml:space="preserve">Sima </t>
  </si>
  <si>
    <t>VACAS PARA CRIA</t>
  </si>
  <si>
    <t>Rebanho Total</t>
  </si>
  <si>
    <t>Rebanho Leiteiro</t>
  </si>
  <si>
    <t>Leite Confinado</t>
  </si>
  <si>
    <t>Leite Não Confinado</t>
  </si>
  <si>
    <t>Corte Confinado</t>
  </si>
  <si>
    <t>Corte Não Confinado</t>
  </si>
  <si>
    <t>Rebanho Total / Rebanho Leiteiro</t>
  </si>
  <si>
    <t>Vacas / Rebanho Leiteiro</t>
  </si>
  <si>
    <t>Vacas GTA (&gt;24 meses)</t>
  </si>
  <si>
    <t>Vacas Ordenhadas</t>
  </si>
  <si>
    <t>% Raças Rebanho</t>
  </si>
  <si>
    <t>Produção Anual (litros/vaca)</t>
  </si>
  <si>
    <t>Média municipal (L/vaca)</t>
  </si>
  <si>
    <t xml:space="preserve"> Produção municipal (mil litros)</t>
  </si>
  <si>
    <t>Especializada</t>
  </si>
  <si>
    <t>Não Especializada</t>
  </si>
  <si>
    <t>Municípios</t>
  </si>
  <si>
    <t>Cianorte</t>
  </si>
  <si>
    <t>Cidade Gaucha</t>
  </si>
  <si>
    <t>Guaporema</t>
  </si>
  <si>
    <t>Indianopolis</t>
  </si>
  <si>
    <t>Japurá</t>
  </si>
  <si>
    <t>Jussara</t>
  </si>
  <si>
    <t>Rondon</t>
  </si>
  <si>
    <t>São Manoel Do Paraná</t>
  </si>
  <si>
    <t>São Tome</t>
  </si>
  <si>
    <t>Tapejara</t>
  </si>
  <si>
    <t>Tuneiras Do Oeste</t>
  </si>
  <si>
    <t>Total Regional Estimado</t>
  </si>
  <si>
    <t>Média Aproximada Diária</t>
  </si>
  <si>
    <t>Especializada (305 dias)</t>
  </si>
  <si>
    <t>Não Especializada (180 dias)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</si>
  <si>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</si>
  <si>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</si>
  <si>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</si>
  <si>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</si>
  <si>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</si>
  <si>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</si>
  <si>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</si>
  <si>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</si>
  <si>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</si>
  <si>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</si>
  <si>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</si>
  <si>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</si>
  <si>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</si>
  <si>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Captação Média IBGE 1997-2021</t>
  </si>
  <si>
    <t>Aumento da Captação IBGE - 2022</t>
  </si>
  <si>
    <t>Produção REGIONAL efetiva 2021</t>
  </si>
  <si>
    <t>Produção REGIONAL estimada 2022</t>
  </si>
  <si>
    <t>São Manoel Do Parana</t>
  </si>
  <si>
    <t>Total Declarado</t>
  </si>
  <si>
    <t>Total Estimado</t>
  </si>
  <si>
    <t>Laticínio 1</t>
  </si>
  <si>
    <t>Laticínio 2</t>
  </si>
  <si>
    <t>Laticínio 3</t>
  </si>
  <si>
    <t>Laticínio 4</t>
  </si>
  <si>
    <t>Laticínio 5</t>
  </si>
  <si>
    <t>Laticínio 6</t>
  </si>
  <si>
    <t>Laticínio 7</t>
  </si>
  <si>
    <t>Laticínio 8</t>
  </si>
  <si>
    <t>Laticínio 9</t>
  </si>
  <si>
    <t>Laticínio 10</t>
  </si>
  <si>
    <t>Laticínio 11</t>
  </si>
  <si>
    <t>Laticínio 12</t>
  </si>
  <si>
    <t>Laticínio 13</t>
  </si>
  <si>
    <t>Laticínio 14</t>
  </si>
  <si>
    <t>Laticínio 15</t>
  </si>
  <si>
    <t>Laticínio 16</t>
  </si>
  <si>
    <t>Laticínio 17</t>
  </si>
  <si>
    <t>Laticínio 18</t>
  </si>
  <si>
    <t>Laticínio 19</t>
  </si>
  <si>
    <t>Laticínio 20</t>
  </si>
  <si>
    <t>Laticínio 21</t>
  </si>
  <si>
    <t>Laticínio 22</t>
  </si>
  <si>
    <t>Laticínio 23</t>
  </si>
  <si>
    <t>Laticínio 24</t>
  </si>
  <si>
    <t>SOMA</t>
  </si>
  <si>
    <t xml:space="preserve">Considerar os animais do municípios abatidos no ano (abate interno - GTA's Internas) e animais que saíram do município para abate em outros municípios (saída para abate - GTA's de Saída). </t>
  </si>
  <si>
    <t>Não considerar animais vivos que transitam dentro do próprio município  (transferência de pasto)</t>
  </si>
  <si>
    <t xml:space="preserve">Orientação para uso da GTA, sendo que os códigos representam os campos a serem utilizados. </t>
  </si>
  <si>
    <t>GTAs de Saída - Abatidos/Comercializados</t>
  </si>
  <si>
    <t>Cod. Espécie</t>
  </si>
  <si>
    <t>Espécie</t>
  </si>
  <si>
    <t>Finalidade</t>
  </si>
  <si>
    <t>Total Machos</t>
  </si>
  <si>
    <t>Total Femeas</t>
  </si>
  <si>
    <t>Total Animais</t>
  </si>
  <si>
    <t>0 - 12 meses</t>
  </si>
  <si>
    <t>12 - 24 meses</t>
  </si>
  <si>
    <t>24 - 36 meses</t>
  </si>
  <si>
    <t>Mais de 36 meses</t>
  </si>
  <si>
    <t>M</t>
  </si>
  <si>
    <t xml:space="preserve">BOVINA </t>
  </si>
  <si>
    <t xml:space="preserve">Abate </t>
  </si>
  <si>
    <t>7010 boi p/corte</t>
  </si>
  <si>
    <t>7025 vaca p/corte</t>
  </si>
  <si>
    <t>7590 vitelo</t>
  </si>
  <si>
    <t xml:space="preserve">Cria/Engorda </t>
  </si>
  <si>
    <t>7015 bezerros</t>
  </si>
  <si>
    <t xml:space="preserve">7016 bezerras </t>
  </si>
  <si>
    <t xml:space="preserve">7017 novilho </t>
  </si>
  <si>
    <t>7018 novilha</t>
  </si>
  <si>
    <t>7017 novilho</t>
  </si>
  <si>
    <t xml:space="preserve">CRIA/Reproducao </t>
  </si>
  <si>
    <t>7019 touros</t>
  </si>
  <si>
    <t>7024 vaca p/cria</t>
  </si>
  <si>
    <t xml:space="preserve">Leilao </t>
  </si>
  <si>
    <t>Desc. Espécie</t>
  </si>
  <si>
    <t>GTA's</t>
  </si>
  <si>
    <t xml:space="preserve">Cria/Reproducao </t>
  </si>
  <si>
    <t xml:space="preserve">EQUINA </t>
  </si>
  <si>
    <t xml:space="preserve">Trabalho </t>
  </si>
  <si>
    <t xml:space="preserve">MUAR </t>
  </si>
  <si>
    <t xml:space="preserve">SUÍNA </t>
  </si>
  <si>
    <t xml:space="preserve">GALINHA </t>
  </si>
  <si>
    <t xml:space="preserve">PEIXES </t>
  </si>
  <si>
    <t>GTAs Internas - Abatidos/Comercializados</t>
  </si>
  <si>
    <t>7010 boi p/ corte</t>
  </si>
  <si>
    <t>Touros PC e PO (7006, 7007, 7008) - devem possuir o registro genalógico, bem como devem ser descontados do item 7019 (touro comum)</t>
  </si>
  <si>
    <t xml:space="preserve">Vitelo: desconsiderar se não houver na região aimais neste regime específico. Se houver, descontar do código 7010. </t>
  </si>
  <si>
    <t xml:space="preserve">INSTRUÇÕES: </t>
  </si>
  <si>
    <t xml:space="preserve">Parte das informações deste novo formulários são iguais as do antigo e deverão ser obtidas preferencialmente via GTA, foram acrescentadas outras informações importantes para melhorar a consistência da pesquisa. </t>
  </si>
  <si>
    <t>Preencher somente os campos em amarelo.</t>
  </si>
  <si>
    <t>As informações de gado leiteiro e de corte, confinados ou não, deverão perfazer 100% quando somados.</t>
  </si>
  <si>
    <t>Os sub-índices destacam quando há alguma distorção relevante em relação à média do Estado, porém não quer dizer que esteja necessariamente errado o valor lançado.</t>
  </si>
  <si>
    <t xml:space="preserve">As informações deverão ser devolvidas à Sede exclusivamente por meio eletrônico (e-mail). </t>
  </si>
  <si>
    <t>Os animais abatidos deverão ser subdivididos em comum, precoce e vitelo; porém, posteriormente na Sede os precoces serão agregados aos comuns. A separação serve exclusivamente para calcular a média de peso.</t>
  </si>
  <si>
    <t xml:space="preserve">Lembrar de descontar os animais com registro do número de touros captados da GTA. </t>
  </si>
  <si>
    <t xml:space="preserve">Os itens que aparecerem em vermelho indicam que o número está fora da faixa média do Estado, o que não significa que está errado, pois certamente haverá situações particulares que justificam. </t>
  </si>
  <si>
    <t>DEFINIÇÕES:</t>
  </si>
  <si>
    <t xml:space="preserve">O gado leiteiro engloba também o gado misto, já o gado de corte é apenas o destinado especificamente para esta aptidão. </t>
  </si>
  <si>
    <t>No campo rebanho confinado preencher considerando os animais confinados 100% do tempo.</t>
  </si>
  <si>
    <t xml:space="preserve">No campo não confinado preencher considerando os animais não confinados e semi-confinados. </t>
  </si>
  <si>
    <t xml:space="preserve">Para a média de litros por vaca dia foi considerado um período de lactação de 305 dias. </t>
  </si>
  <si>
    <t>Bovinocultura 2023 - Levantamento de rebanhos, abates e comercialização no Núcleo Regional de Cianorte</t>
  </si>
  <si>
    <t>Bovinocultura 2024 - Levantamento de rebanhos, abates e comercialização no Núcleo Regional de Cianorte</t>
  </si>
  <si>
    <t>Bovinocultura 2024 - Levantamento de rebanhos e produção leiteira no Núcleo Regional de Cianorte</t>
  </si>
  <si>
    <t>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</si>
</sst>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dd\-mmm\-yy"/>
    <numFmt numFmtId="165" formatCode="#,##0.0\ ;&quot; (&quot;#,##0.0\);\-#\ ;@\ "/>
    <numFmt numFmtId="166" formatCode="#,##0.00\ ;\-#,##0.00\ ;\-00\ ;@\ "/>
    <numFmt numFmtId="167" formatCode="0\ ;&quot; (&quot;0\);\-#\ ;@\ "/>
    <numFmt numFmtId="168" formatCode="#,##0.000\ ;&quot; (&quot;#,##0.000\);\-#\ ;@\ "/>
    <numFmt numFmtId="169" formatCode="#,##0.00000\ ;&quot; (&quot;#,##0.00000\);\-#\ ;@\ "/>
    <numFmt numFmtId="170" formatCode="#,##0.00\ ;&quot; (&quot;#,##0.00\);\-#\ ;@\ "/>
    <numFmt numFmtId="171" formatCode="#,##0\ ;&quot; (&quot;#,##0\);\-#\ ;@\ "/>
    <numFmt numFmtId="172" formatCode="0.0"/>
    <numFmt numFmtId="173" formatCode="#,##0;[Red]#,##0"/>
    <numFmt numFmtId="174" formatCode="0\ ;&quot; (&quot;0\);\-00\ ;@\ "/>
    <numFmt numFmtId="175" formatCode="#,##0.0"/>
  </numFmts>
  <fonts count="41">
    <font>
      <sz val="8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sz val="16"/>
      <color rgb="FFFF0000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000000"/>
      <name val="Arial1"/>
      <charset val="1"/>
    </font>
    <font>
      <sz val="16"/>
      <color rgb="FFFFFFFF"/>
      <name val="Arial"/>
      <family val="2"/>
      <charset val="1"/>
    </font>
    <font>
      <sz val="8"/>
      <color rgb="FF000000"/>
      <name val="Arial1"/>
      <charset val="1"/>
    </font>
    <font>
      <b/>
      <sz val="8"/>
      <color rgb="FF000000"/>
      <name val="Arial2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rgb="FFFF0000"/>
      <name val="Arial"/>
      <family val="2"/>
      <charset val="1"/>
    </font>
    <font>
      <sz val="16"/>
      <name val="Arial"/>
      <family val="2"/>
      <charset val="1"/>
    </font>
    <font>
      <b/>
      <sz val="10"/>
      <color rgb="FF000000"/>
      <name val="Arial1"/>
      <charset val="1"/>
    </font>
    <font>
      <b/>
      <sz val="8"/>
      <color rgb="FF000099"/>
      <name val="Arial"/>
      <family val="2"/>
      <charset val="1"/>
    </font>
    <font>
      <sz val="10"/>
      <color rgb="FF0000FF"/>
      <name val="Calibri"/>
      <family val="2"/>
      <charset val="1"/>
    </font>
    <font>
      <b/>
      <sz val="8"/>
      <color rgb="FF000066"/>
      <name val="Arial"/>
      <family val="2"/>
      <charset val="1"/>
    </font>
    <font>
      <sz val="20"/>
      <name val="Arial"/>
      <family val="2"/>
      <charset val="1"/>
    </font>
    <font>
      <sz val="10"/>
      <name val="Arial"/>
      <family val="2"/>
      <charset val="1"/>
    </font>
    <font>
      <sz val="13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3"/>
      <name val="Arial"/>
      <family val="2"/>
      <charset val="1"/>
    </font>
    <font>
      <sz val="8"/>
      <color rgb="FF000000"/>
      <name val="Arial"/>
      <family val="2"/>
      <charset val="1"/>
    </font>
    <font>
      <b/>
      <sz val="2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sz val="12"/>
      <name val="Arial"/>
      <family val="2"/>
      <charset val="1"/>
    </font>
    <font>
      <b/>
      <sz val="9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8"/>
      <color rgb="FF000000"/>
      <name val="Arial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80"/>
      <name val="Tahoma"/>
      <family val="2"/>
      <charset val="1"/>
    </font>
    <font>
      <b/>
      <sz val="10"/>
      <color rgb="FF000000"/>
      <name val="Tahoma"/>
      <family val="2"/>
      <charset val="1"/>
    </font>
    <font>
      <sz val="7"/>
      <color rgb="FF000000"/>
      <name val="Tahoma"/>
      <family val="2"/>
      <charset val="1"/>
    </font>
    <font>
      <sz val="8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0"/>
      </patternFill>
    </fill>
    <fill>
      <patternFill patternType="solid">
        <fgColor rgb="FFC0C0C0"/>
        <bgColor rgb="FFCCCCCC"/>
      </patternFill>
    </fill>
    <fill>
      <patternFill patternType="solid">
        <fgColor rgb="FF000000"/>
        <bgColor rgb="FF000066"/>
      </patternFill>
    </fill>
    <fill>
      <patternFill patternType="solid">
        <fgColor rgb="FFE3E3E3"/>
        <bgColor rgb="FFE7E6E6"/>
      </patternFill>
    </fill>
    <fill>
      <patternFill patternType="solid">
        <fgColor rgb="FFCCCCCC"/>
        <bgColor rgb="FFC0C0C0"/>
      </patternFill>
    </fill>
    <fill>
      <patternFill patternType="solid">
        <fgColor rgb="FFFFFF99"/>
        <bgColor rgb="FFFFFFC0"/>
      </patternFill>
    </fill>
    <fill>
      <patternFill patternType="solid">
        <fgColor rgb="FF00FFFF"/>
        <bgColor rgb="FF00FFFF"/>
      </patternFill>
    </fill>
    <fill>
      <patternFill patternType="solid">
        <fgColor rgb="FFFFFFC0"/>
        <bgColor rgb="FFFFFF99"/>
      </patternFill>
    </fill>
    <fill>
      <patternFill patternType="solid">
        <fgColor rgb="FF2F75B5"/>
        <bgColor rgb="FF0066CC"/>
      </patternFill>
    </fill>
    <fill>
      <patternFill patternType="solid">
        <fgColor rgb="FFE7E6E6"/>
        <bgColor rgb="FFE3E3E3"/>
      </patternFill>
    </fill>
    <fill>
      <patternFill patternType="solid">
        <fgColor rgb="FFFFE389"/>
        <bgColor rgb="FFFFFF99"/>
      </patternFill>
    </fill>
    <fill>
      <patternFill patternType="solid">
        <fgColor rgb="FFAEAAAA"/>
        <bgColor rgb="FFB2B2B2"/>
      </patternFill>
    </fill>
    <fill>
      <patternFill patternType="solid">
        <fgColor rgb="FFB2B2B2"/>
        <bgColor rgb="FFAEAAAA"/>
      </patternFill>
    </fill>
  </fills>
  <borders count="42">
    <border>
      <left/>
      <right/>
      <top/>
      <bottom/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80808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rgb="FF99CCFF"/>
      </left>
      <right style="hair">
        <color rgb="FF99CCFF"/>
      </right>
      <top style="hair">
        <color rgb="FF99CCFF"/>
      </top>
      <bottom style="hair">
        <color rgb="FF99CCFF"/>
      </bottom>
      <diagonal/>
    </border>
    <border>
      <left style="hair">
        <color rgb="FF83CAFF"/>
      </left>
      <right style="hair">
        <color rgb="FF83CAFF"/>
      </right>
      <top style="hair">
        <color rgb="FF83CAFF"/>
      </top>
      <bottom style="hair">
        <color rgb="FF83CA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6" fontId="40" fillId="0" borderId="0" applyBorder="0" applyProtection="0"/>
    <xf numFmtId="9" fontId="40" fillId="0" borderId="0" applyBorder="0" applyProtection="0"/>
    <xf numFmtId="170" fontId="8" fillId="0" borderId="0"/>
  </cellStyleXfs>
  <cellXfs count="274">
    <xf numFmtId="0" fontId="0" fillId="0" borderId="0" xfId="0"/>
    <xf numFmtId="0" fontId="0" fillId="0" borderId="0" xfId="0" applyFont="1"/>
    <xf numFmtId="0" fontId="0" fillId="0" borderId="0" xfId="0" applyBorder="1"/>
    <xf numFmtId="0" fontId="0" fillId="2" borderId="0" xfId="0" applyFont="1" applyFill="1" applyBorder="1" applyAlignment="1" applyProtection="1">
      <alignment horizontal="left"/>
    </xf>
    <xf numFmtId="0" fontId="0" fillId="2" borderId="0" xfId="0" applyFill="1"/>
    <xf numFmtId="0" fontId="1" fillId="0" borderId="0" xfId="0" applyFont="1" applyBorder="1" applyAlignment="1">
      <alignment horizontal="center"/>
    </xf>
    <xf numFmtId="9" fontId="0" fillId="0" borderId="0" xfId="0" applyNumberFormat="1" applyFont="1"/>
    <xf numFmtId="164" fontId="1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textRotation="90"/>
    </xf>
    <xf numFmtId="0" fontId="0" fillId="2" borderId="0" xfId="0" applyFill="1" applyAlignment="1" applyProtection="1"/>
    <xf numFmtId="9" fontId="0" fillId="0" borderId="0" xfId="2" applyFont="1" applyBorder="1" applyAlignment="1" applyProtection="1"/>
    <xf numFmtId="165" fontId="0" fillId="0" borderId="0" xfId="0" applyNumberFormat="1"/>
    <xf numFmtId="1" fontId="0" fillId="0" borderId="0" xfId="0" applyNumberFormat="1"/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</xf>
    <xf numFmtId="0" fontId="3" fillId="0" borderId="0" xfId="0" applyFont="1"/>
    <xf numFmtId="0" fontId="3" fillId="0" borderId="1" xfId="0" applyFont="1" applyBorder="1" applyAlignment="1">
      <alignment horizontal="left" wrapText="1"/>
    </xf>
    <xf numFmtId="0" fontId="0" fillId="2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5" borderId="0" xfId="0" applyFill="1"/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/>
    <xf numFmtId="0" fontId="0" fillId="5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67" fontId="0" fillId="2" borderId="0" xfId="1" applyNumberFormat="1" applyFont="1" applyFill="1" applyBorder="1" applyAlignment="1" applyProtection="1"/>
    <xf numFmtId="167" fontId="0" fillId="2" borderId="0" xfId="0" applyNumberFormat="1" applyFill="1"/>
    <xf numFmtId="2" fontId="0" fillId="2" borderId="0" xfId="0" applyNumberFormat="1" applyFill="1"/>
    <xf numFmtId="1" fontId="0" fillId="5" borderId="0" xfId="0" applyNumberFormat="1" applyFont="1" applyFill="1" applyBorder="1"/>
    <xf numFmtId="0" fontId="0" fillId="2" borderId="3" xfId="0" applyFont="1" applyFill="1" applyBorder="1" applyAlignment="1">
      <alignment horizontal="left"/>
    </xf>
    <xf numFmtId="168" fontId="0" fillId="2" borderId="3" xfId="1" applyNumberFormat="1" applyFont="1" applyFill="1" applyBorder="1" applyAlignment="1" applyProtection="1">
      <alignment horizontal="center"/>
    </xf>
    <xf numFmtId="169" fontId="0" fillId="2" borderId="3" xfId="1" applyNumberFormat="1" applyFont="1" applyFill="1" applyBorder="1" applyAlignment="1" applyProtection="1">
      <alignment horizontal="right"/>
    </xf>
    <xf numFmtId="0" fontId="0" fillId="2" borderId="4" xfId="0" applyFill="1" applyBorder="1"/>
    <xf numFmtId="0" fontId="5" fillId="6" borderId="4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8" xfId="0" applyFont="1" applyFill="1" applyBorder="1"/>
    <xf numFmtId="1" fontId="0" fillId="5" borderId="0" xfId="0" applyNumberFormat="1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9" fontId="0" fillId="7" borderId="4" xfId="2" applyFon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7" borderId="10" xfId="0" applyFill="1" applyBorder="1" applyAlignment="1" applyProtection="1">
      <alignment horizontal="center"/>
      <protection locked="0"/>
    </xf>
    <xf numFmtId="167" fontId="6" fillId="0" borderId="11" xfId="3" applyNumberFormat="1" applyFont="1" applyBorder="1" applyAlignment="1">
      <alignment horizontal="center"/>
    </xf>
    <xf numFmtId="3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6" fillId="2" borderId="12" xfId="0" applyFont="1" applyFill="1" applyBorder="1"/>
    <xf numFmtId="4" fontId="9" fillId="0" borderId="13" xfId="3" applyNumberFormat="1" applyFont="1" applyBorder="1" applyAlignment="1">
      <alignment horizontal="center"/>
    </xf>
    <xf numFmtId="1" fontId="0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1" fontId="0" fillId="5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167" fontId="8" fillId="0" borderId="10" xfId="3" applyNumberForma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/>
    <xf numFmtId="0" fontId="12" fillId="6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7" borderId="10" xfId="0" applyFill="1" applyBorder="1" applyProtection="1">
      <protection locked="0"/>
    </xf>
    <xf numFmtId="1" fontId="6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7" borderId="10" xfId="0" applyFill="1" applyBorder="1" applyAlignment="1">
      <alignment horizontal="center" wrapText="1"/>
    </xf>
    <xf numFmtId="9" fontId="40" fillId="0" borderId="10" xfId="2" applyBorder="1" applyProtection="1"/>
    <xf numFmtId="0" fontId="0" fillId="2" borderId="0" xfId="0" applyFont="1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0" borderId="0" xfId="0" applyFont="1" applyBorder="1" applyAlignment="1">
      <alignment horizontal="left" vertical="center" wrapText="1"/>
    </xf>
    <xf numFmtId="1" fontId="0" fillId="2" borderId="0" xfId="0" applyNumberFormat="1" applyFont="1" applyFill="1" applyBorder="1"/>
    <xf numFmtId="0" fontId="0" fillId="0" borderId="0" xfId="0" applyFont="1" applyBorder="1"/>
    <xf numFmtId="1" fontId="0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67" fontId="9" fillId="0" borderId="11" xfId="3" applyNumberFormat="1" applyFont="1" applyBorder="1" applyAlignment="1">
      <alignment horizontal="center"/>
    </xf>
    <xf numFmtId="1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1" fontId="0" fillId="0" borderId="0" xfId="0" applyNumberFormat="1" applyFont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/>
    </xf>
    <xf numFmtId="0" fontId="0" fillId="2" borderId="4" xfId="0" applyFill="1" applyBorder="1"/>
    <xf numFmtId="0" fontId="0" fillId="7" borderId="4" xfId="0" applyFill="1" applyBorder="1" applyAlignment="1" applyProtection="1">
      <alignment horizontal="center"/>
      <protection locked="0"/>
    </xf>
    <xf numFmtId="167" fontId="0" fillId="0" borderId="4" xfId="1" applyNumberFormat="1" applyFont="1" applyBorder="1" applyAlignment="1" applyProtection="1">
      <alignment horizontal="center"/>
    </xf>
    <xf numFmtId="0" fontId="0" fillId="2" borderId="4" xfId="0" applyFill="1" applyBorder="1" applyAlignment="1">
      <alignment horizontal="center"/>
    </xf>
    <xf numFmtId="9" fontId="0" fillId="2" borderId="4" xfId="2" applyFont="1" applyFill="1" applyBorder="1" applyAlignment="1" applyProtection="1"/>
    <xf numFmtId="2" fontId="0" fillId="2" borderId="4" xfId="0" applyNumberFormat="1" applyFill="1" applyBorder="1"/>
    <xf numFmtId="0" fontId="0" fillId="7" borderId="4" xfId="0" applyFill="1" applyBorder="1" applyProtection="1">
      <protection locked="0"/>
    </xf>
    <xf numFmtId="0" fontId="0" fillId="0" borderId="4" xfId="0" applyBorder="1"/>
    <xf numFmtId="0" fontId="0" fillId="7" borderId="4" xfId="0" applyFill="1" applyBorder="1" applyAlignment="1">
      <alignment horizontal="center" wrapText="1"/>
    </xf>
    <xf numFmtId="9" fontId="0" fillId="0" borderId="4" xfId="2" applyFont="1" applyBorder="1" applyAlignment="1" applyProtection="1"/>
    <xf numFmtId="9" fontId="0" fillId="0" borderId="4" xfId="2" applyFont="1" applyBorder="1" applyAlignment="1" applyProtection="1">
      <alignment horizontal="center"/>
    </xf>
    <xf numFmtId="167" fontId="5" fillId="0" borderId="11" xfId="1" applyNumberFormat="1" applyFont="1" applyBorder="1" applyAlignment="1" applyProtection="1">
      <alignment horizontal="center"/>
    </xf>
    <xf numFmtId="0" fontId="18" fillId="7" borderId="4" xfId="0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wrapText="1"/>
    </xf>
    <xf numFmtId="1" fontId="21" fillId="0" borderId="0" xfId="0" applyNumberFormat="1" applyFont="1" applyAlignment="1">
      <alignment horizontal="center" vertical="center"/>
    </xf>
    <xf numFmtId="0" fontId="20" fillId="0" borderId="0" xfId="0" applyFont="1"/>
    <xf numFmtId="1" fontId="22" fillId="0" borderId="0" xfId="0" applyNumberFormat="1" applyFont="1"/>
    <xf numFmtId="0" fontId="22" fillId="0" borderId="0" xfId="0" applyFont="1"/>
    <xf numFmtId="0" fontId="0" fillId="0" borderId="0" xfId="0" applyFont="1" applyAlignment="1">
      <alignment horizontal="center" wrapText="1"/>
    </xf>
    <xf numFmtId="0" fontId="21" fillId="0" borderId="0" xfId="0" applyFont="1"/>
    <xf numFmtId="1" fontId="10" fillId="0" borderId="0" xfId="0" applyNumberFormat="1" applyFont="1"/>
    <xf numFmtId="0" fontId="23" fillId="0" borderId="0" xfId="0" applyFont="1"/>
    <xf numFmtId="0" fontId="5" fillId="0" borderId="0" xfId="0" applyFont="1" applyAlignment="1">
      <alignment horizontal="center" wrapText="1"/>
    </xf>
    <xf numFmtId="0" fontId="24" fillId="0" borderId="0" xfId="0" applyFont="1"/>
    <xf numFmtId="1" fontId="0" fillId="8" borderId="14" xfId="0" applyNumberFormat="1" applyFont="1" applyFill="1" applyBorder="1" applyAlignment="1">
      <alignment horizontal="center" vertical="center"/>
    </xf>
    <xf numFmtId="1" fontId="1" fillId="8" borderId="15" xfId="0" applyNumberFormat="1" applyFont="1" applyFill="1" applyBorder="1" applyAlignment="1">
      <alignment horizontal="left" vertical="center"/>
    </xf>
    <xf numFmtId="1" fontId="1" fillId="8" borderId="15" xfId="0" applyNumberFormat="1" applyFont="1" applyFill="1" applyBorder="1" applyAlignment="1">
      <alignment horizontal="center" vertical="center"/>
    </xf>
    <xf numFmtId="1" fontId="25" fillId="8" borderId="15" xfId="0" applyNumberFormat="1" applyFont="1" applyFill="1" applyBorder="1" applyAlignment="1">
      <alignment horizontal="center" wrapText="1"/>
    </xf>
    <xf numFmtId="1" fontId="25" fillId="8" borderId="15" xfId="0" applyNumberFormat="1" applyFont="1" applyFill="1" applyBorder="1" applyAlignment="1">
      <alignment horizontal="center" vertical="center"/>
    </xf>
    <xf numFmtId="1" fontId="25" fillId="8" borderId="16" xfId="0" applyNumberFormat="1" applyFont="1" applyFill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1" fontId="10" fillId="9" borderId="17" xfId="0" applyNumberFormat="1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left" vertical="center"/>
    </xf>
    <xf numFmtId="1" fontId="27" fillId="9" borderId="2" xfId="0" applyNumberFormat="1" applyFont="1" applyFill="1" applyBorder="1" applyAlignment="1">
      <alignment horizontal="left" vertical="center"/>
    </xf>
    <xf numFmtId="1" fontId="28" fillId="9" borderId="2" xfId="0" applyNumberFormat="1" applyFont="1" applyFill="1" applyBorder="1" applyAlignment="1">
      <alignment horizontal="center" vertical="center"/>
    </xf>
    <xf numFmtId="1" fontId="27" fillId="9" borderId="2" xfId="0" applyNumberFormat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25" fillId="9" borderId="18" xfId="0" applyFont="1" applyFill="1" applyBorder="1" applyAlignment="1">
      <alignment horizontal="center" wrapText="1"/>
    </xf>
    <xf numFmtId="0" fontId="29" fillId="9" borderId="18" xfId="0" applyFont="1" applyFill="1" applyBorder="1" applyAlignment="1">
      <alignment horizontal="left" vertical="center"/>
    </xf>
    <xf numFmtId="0" fontId="29" fillId="9" borderId="19" xfId="0" applyFont="1" applyFill="1" applyBorder="1" applyAlignment="1">
      <alignment horizontal="left" vertical="center"/>
    </xf>
    <xf numFmtId="0" fontId="10" fillId="0" borderId="0" xfId="0" applyFont="1"/>
    <xf numFmtId="1" fontId="20" fillId="0" borderId="17" xfId="0" applyNumberFormat="1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21" fillId="0" borderId="18" xfId="0" applyNumberFormat="1" applyFont="1" applyBorder="1" applyAlignment="1">
      <alignment horizontal="center" vertical="center"/>
    </xf>
    <xf numFmtId="1" fontId="21" fillId="0" borderId="19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wrapText="1"/>
    </xf>
    <xf numFmtId="1" fontId="20" fillId="9" borderId="17" xfId="0" applyNumberFormat="1" applyFont="1" applyFill="1" applyBorder="1" applyAlignment="1">
      <alignment horizontal="center" vertical="center"/>
    </xf>
    <xf numFmtId="1" fontId="20" fillId="9" borderId="2" xfId="0" applyNumberFormat="1" applyFont="1" applyFill="1" applyBorder="1" applyAlignment="1">
      <alignment horizontal="center" vertical="center"/>
    </xf>
    <xf numFmtId="1" fontId="10" fillId="9" borderId="2" xfId="0" applyNumberFormat="1" applyFont="1" applyFill="1" applyBorder="1" applyAlignment="1">
      <alignment horizontal="left" vertical="center"/>
    </xf>
    <xf numFmtId="0" fontId="20" fillId="9" borderId="2" xfId="0" applyFont="1" applyFill="1" applyBorder="1" applyAlignment="1">
      <alignment horizontal="center" vertical="center"/>
    </xf>
    <xf numFmtId="1" fontId="0" fillId="9" borderId="18" xfId="0" applyNumberFormat="1" applyFont="1" applyFill="1" applyBorder="1" applyAlignment="1">
      <alignment horizontal="center" wrapText="1"/>
    </xf>
    <xf numFmtId="1" fontId="20" fillId="9" borderId="18" xfId="0" applyNumberFormat="1" applyFont="1" applyFill="1" applyBorder="1" applyAlignment="1">
      <alignment horizontal="center" vertical="center"/>
    </xf>
    <xf numFmtId="1" fontId="21" fillId="9" borderId="18" xfId="0" applyNumberFormat="1" applyFont="1" applyFill="1" applyBorder="1" applyAlignment="1">
      <alignment horizontal="center" vertical="center"/>
    </xf>
    <xf numFmtId="1" fontId="21" fillId="9" borderId="19" xfId="0" applyNumberFormat="1" applyFont="1" applyFill="1" applyBorder="1" applyAlignment="1">
      <alignment horizontal="center" vertical="center"/>
    </xf>
    <xf numFmtId="1" fontId="0" fillId="9" borderId="2" xfId="0" applyNumberFormat="1" applyFont="1" applyFill="1" applyBorder="1" applyAlignment="1">
      <alignment horizontal="center" wrapText="1"/>
    </xf>
    <xf numFmtId="1" fontId="21" fillId="9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wrapText="1"/>
    </xf>
    <xf numFmtId="1" fontId="21" fillId="0" borderId="2" xfId="0" applyNumberFormat="1" applyFont="1" applyBorder="1" applyAlignment="1">
      <alignment horizontal="center" vertical="center"/>
    </xf>
    <xf numFmtId="1" fontId="21" fillId="0" borderId="20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/>
    </xf>
    <xf numFmtId="171" fontId="20" fillId="0" borderId="2" xfId="1" applyNumberFormat="1" applyFont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wrapText="1"/>
    </xf>
    <xf numFmtId="1" fontId="20" fillId="0" borderId="23" xfId="0" applyNumberFormat="1" applyFont="1" applyBorder="1" applyAlignment="1">
      <alignment horizontal="left" vertical="center"/>
    </xf>
    <xf numFmtId="1" fontId="21" fillId="0" borderId="21" xfId="0" applyNumberFormat="1" applyFont="1" applyBorder="1" applyAlignment="1">
      <alignment horizontal="center" vertical="center"/>
    </xf>
    <xf numFmtId="1" fontId="21" fillId="0" borderId="22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1" fontId="29" fillId="2" borderId="18" xfId="0" applyNumberFormat="1" applyFont="1" applyFill="1" applyBorder="1" applyAlignment="1">
      <alignment horizontal="center" vertical="center"/>
    </xf>
    <xf numFmtId="1" fontId="29" fillId="2" borderId="19" xfId="0" applyNumberFormat="1" applyFont="1" applyFill="1" applyBorder="1" applyAlignment="1">
      <alignment horizontal="center" vertical="center"/>
    </xf>
    <xf numFmtId="1" fontId="25" fillId="2" borderId="18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20" fillId="0" borderId="24" xfId="0" applyNumberFormat="1" applyFont="1" applyBorder="1" applyAlignment="1">
      <alignment horizontal="center" vertical="center"/>
    </xf>
    <xf numFmtId="1" fontId="0" fillId="0" borderId="23" xfId="0" applyNumberFormat="1" applyFont="1" applyBorder="1" applyAlignment="1">
      <alignment horizontal="left" wrapText="1"/>
    </xf>
    <xf numFmtId="1" fontId="0" fillId="0" borderId="21" xfId="0" applyNumberFormat="1" applyFont="1" applyBorder="1" applyAlignment="1">
      <alignment horizontal="center" wrapText="1"/>
    </xf>
    <xf numFmtId="1" fontId="20" fillId="0" borderId="2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wrapText="1"/>
    </xf>
    <xf numFmtId="1" fontId="22" fillId="0" borderId="2" xfId="0" applyNumberFormat="1" applyFont="1" applyBorder="1" applyAlignment="1">
      <alignment horizontal="left" vertical="center"/>
    </xf>
    <xf numFmtId="1" fontId="20" fillId="0" borderId="2" xfId="0" applyNumberFormat="1" applyFont="1" applyBorder="1" applyAlignment="1">
      <alignment horizontal="center" wrapText="1"/>
    </xf>
    <xf numFmtId="1" fontId="0" fillId="0" borderId="23" xfId="0" applyNumberFormat="1" applyFont="1" applyBorder="1" applyAlignment="1">
      <alignment horizontal="center" wrapText="1"/>
    </xf>
    <xf numFmtId="1" fontId="21" fillId="0" borderId="23" xfId="0" applyNumberFormat="1" applyFont="1" applyBorder="1" applyAlignment="1">
      <alignment horizontal="center" vertical="center"/>
    </xf>
    <xf numFmtId="1" fontId="21" fillId="0" borderId="25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1" fontId="20" fillId="0" borderId="26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1" fontId="20" fillId="0" borderId="28" xfId="0" applyNumberFormat="1" applyFont="1" applyBorder="1" applyAlignment="1">
      <alignment horizontal="center" vertical="center"/>
    </xf>
    <xf numFmtId="1" fontId="21" fillId="0" borderId="28" xfId="0" applyNumberFormat="1" applyFont="1" applyBorder="1" applyAlignment="1">
      <alignment horizontal="center" vertical="center"/>
    </xf>
    <xf numFmtId="1" fontId="21" fillId="0" borderId="29" xfId="0" applyNumberFormat="1" applyFont="1" applyBorder="1" applyAlignment="1">
      <alignment horizontal="center" vertical="center"/>
    </xf>
    <xf numFmtId="0" fontId="2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9" fontId="40" fillId="2" borderId="0" xfId="2" applyFill="1" applyBorder="1" applyAlignment="1" applyProtection="1"/>
    <xf numFmtId="0" fontId="5" fillId="2" borderId="0" xfId="0" applyFont="1" applyFill="1"/>
    <xf numFmtId="0" fontId="2" fillId="2" borderId="0" xfId="0" applyFont="1" applyFill="1" applyAlignment="1" applyProtection="1">
      <alignment horizontal="left"/>
      <protection locked="0"/>
    </xf>
    <xf numFmtId="0" fontId="31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left"/>
    </xf>
    <xf numFmtId="0" fontId="4" fillId="10" borderId="30" xfId="0" applyFont="1" applyFill="1" applyBorder="1" applyAlignment="1">
      <alignment horizontal="center" vertical="center"/>
    </xf>
    <xf numFmtId="173" fontId="0" fillId="11" borderId="4" xfId="1" applyNumberFormat="1" applyFont="1" applyFill="1" applyBorder="1" applyAlignment="1" applyProtection="1">
      <alignment horizontal="center" vertical="center"/>
    </xf>
    <xf numFmtId="173" fontId="0" fillId="11" borderId="4" xfId="0" applyNumberFormat="1" applyFont="1" applyFill="1" applyBorder="1" applyAlignment="1">
      <alignment horizontal="center" vertical="center"/>
    </xf>
    <xf numFmtId="9" fontId="0" fillId="11" borderId="4" xfId="2" applyFont="1" applyFill="1" applyBorder="1" applyAlignment="1" applyProtection="1">
      <alignment horizontal="center" vertical="center"/>
    </xf>
    <xf numFmtId="0" fontId="0" fillId="12" borderId="4" xfId="0" applyFont="1" applyFill="1" applyBorder="1" applyAlignment="1" applyProtection="1">
      <alignment horizontal="center"/>
      <protection locked="0"/>
    </xf>
    <xf numFmtId="9" fontId="0" fillId="12" borderId="4" xfId="2" applyFont="1" applyFill="1" applyBorder="1" applyAlignment="1" applyProtection="1">
      <alignment horizontal="center"/>
      <protection locked="0"/>
    </xf>
    <xf numFmtId="1" fontId="0" fillId="12" borderId="4" xfId="0" applyNumberFormat="1" applyFont="1" applyFill="1" applyBorder="1" applyAlignment="1" applyProtection="1">
      <alignment horizontal="center"/>
      <protection locked="0"/>
    </xf>
    <xf numFmtId="3" fontId="0" fillId="11" borderId="4" xfId="0" applyNumberFormat="1" applyFont="1" applyFill="1" applyBorder="1" applyAlignment="1">
      <alignment horizontal="center"/>
    </xf>
    <xf numFmtId="3" fontId="5" fillId="11" borderId="4" xfId="0" applyNumberFormat="1" applyFont="1" applyFill="1" applyBorder="1" applyAlignment="1">
      <alignment horizontal="center"/>
    </xf>
    <xf numFmtId="9" fontId="34" fillId="12" borderId="10" xfId="2" applyFont="1" applyFill="1" applyBorder="1" applyAlignment="1" applyProtection="1">
      <alignment horizontal="center"/>
      <protection locked="0"/>
    </xf>
    <xf numFmtId="1" fontId="34" fillId="12" borderId="10" xfId="0" applyNumberFormat="1" applyFont="1" applyFill="1" applyBorder="1" applyAlignment="1" applyProtection="1">
      <alignment horizontal="center"/>
      <protection locked="0"/>
    </xf>
    <xf numFmtId="0" fontId="34" fillId="12" borderId="10" xfId="0" applyFont="1" applyFill="1" applyBorder="1" applyAlignment="1" applyProtection="1">
      <alignment horizontal="center"/>
      <protection locked="0"/>
    </xf>
    <xf numFmtId="0" fontId="5" fillId="6" borderId="0" xfId="0" applyFont="1" applyFill="1" applyBorder="1" applyAlignment="1">
      <alignment horizontal="left"/>
    </xf>
    <xf numFmtId="0" fontId="10" fillId="3" borderId="32" xfId="0" applyFont="1" applyFill="1" applyBorder="1" applyAlignment="1">
      <alignment horizontal="left" vertical="center"/>
    </xf>
    <xf numFmtId="173" fontId="23" fillId="3" borderId="4" xfId="1" applyNumberFormat="1" applyFont="1" applyFill="1" applyBorder="1" applyAlignment="1" applyProtection="1">
      <alignment horizontal="center" vertical="center"/>
    </xf>
    <xf numFmtId="9" fontId="10" fillId="3" borderId="4" xfId="2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3" fontId="10" fillId="13" borderId="33" xfId="0" applyNumberFormat="1" applyFont="1" applyFill="1" applyBorder="1" applyAlignment="1">
      <alignment horizontal="center" vertical="center"/>
    </xf>
    <xf numFmtId="1" fontId="0" fillId="2" borderId="34" xfId="0" applyNumberFormat="1" applyFont="1" applyFill="1" applyBorder="1" applyAlignment="1">
      <alignment horizontal="center" wrapText="1"/>
    </xf>
    <xf numFmtId="1" fontId="0" fillId="2" borderId="34" xfId="0" applyNumberFormat="1" applyFont="1" applyFill="1" applyBorder="1" applyAlignment="1">
      <alignment horizontal="center"/>
    </xf>
    <xf numFmtId="175" fontId="0" fillId="2" borderId="0" xfId="0" applyNumberFormat="1" applyFill="1"/>
    <xf numFmtId="175" fontId="31" fillId="2" borderId="0" xfId="0" applyNumberFormat="1" applyFont="1" applyFill="1"/>
    <xf numFmtId="174" fontId="5" fillId="11" borderId="35" xfId="0" applyNumberFormat="1" applyFont="1" applyFill="1" applyBorder="1" applyAlignment="1">
      <alignment horizontal="left"/>
    </xf>
    <xf numFmtId="9" fontId="25" fillId="11" borderId="35" xfId="2" applyFont="1" applyFill="1" applyBorder="1" applyAlignment="1" applyProtection="1">
      <alignment horizontal="center" vertical="center"/>
    </xf>
    <xf numFmtId="3" fontId="25" fillId="12" borderId="35" xfId="0" applyNumberFormat="1" applyFont="1" applyFill="1" applyBorder="1" applyAlignment="1">
      <alignment horizontal="center"/>
    </xf>
    <xf numFmtId="173" fontId="25" fillId="11" borderId="35" xfId="1" applyNumberFormat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/>
    <xf numFmtId="0" fontId="35" fillId="0" borderId="0" xfId="0" applyFont="1" applyBorder="1" applyAlignment="1" applyProtection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174" fontId="5" fillId="11" borderId="36" xfId="0" applyNumberFormat="1" applyFont="1" applyFill="1" applyBorder="1" applyAlignment="1">
      <alignment horizontal="left"/>
    </xf>
    <xf numFmtId="173" fontId="25" fillId="11" borderId="36" xfId="1" applyNumberFormat="1" applyFont="1" applyFill="1" applyBorder="1" applyAlignment="1" applyProtection="1">
      <alignment horizontal="center" vertical="center"/>
    </xf>
    <xf numFmtId="9" fontId="25" fillId="11" borderId="36" xfId="2" applyFont="1" applyFill="1" applyBorder="1" applyAlignment="1" applyProtection="1">
      <alignment horizontal="center" vertical="center"/>
    </xf>
    <xf numFmtId="174" fontId="23" fillId="0" borderId="4" xfId="0" applyNumberFormat="1" applyFont="1" applyBorder="1" applyAlignment="1">
      <alignment horizontal="right"/>
    </xf>
    <xf numFmtId="173" fontId="28" fillId="14" borderId="36" xfId="1" applyNumberFormat="1" applyFont="1" applyFill="1" applyBorder="1" applyAlignment="1" applyProtection="1">
      <alignment horizontal="center" vertical="center"/>
    </xf>
    <xf numFmtId="9" fontId="28" fillId="14" borderId="36" xfId="2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/>
    <xf numFmtId="0" fontId="38" fillId="0" borderId="37" xfId="0" applyFont="1" applyBorder="1" applyAlignment="1" applyProtection="1">
      <alignment horizontal="center"/>
    </xf>
    <xf numFmtId="0" fontId="38" fillId="0" borderId="37" xfId="0" applyFont="1" applyBorder="1" applyAlignment="1" applyProtection="1">
      <alignment horizontal="left"/>
    </xf>
    <xf numFmtId="0" fontId="36" fillId="0" borderId="37" xfId="0" applyFont="1" applyBorder="1" applyAlignment="1" applyProtection="1"/>
    <xf numFmtId="0" fontId="36" fillId="0" borderId="38" xfId="0" applyFont="1" applyBorder="1" applyAlignment="1" applyProtection="1"/>
    <xf numFmtId="0" fontId="38" fillId="0" borderId="38" xfId="0" applyFont="1" applyBorder="1" applyAlignment="1" applyProtection="1">
      <alignment horizontal="center"/>
    </xf>
    <xf numFmtId="0" fontId="39" fillId="0" borderId="39" xfId="0" applyFont="1" applyBorder="1" applyAlignment="1" applyProtection="1">
      <alignment horizontal="center"/>
    </xf>
    <xf numFmtId="0" fontId="38" fillId="0" borderId="40" xfId="0" applyFont="1" applyBorder="1" applyAlignment="1" applyProtection="1">
      <alignment horizontal="center"/>
    </xf>
    <xf numFmtId="0" fontId="39" fillId="0" borderId="37" xfId="0" applyFont="1" applyBorder="1" applyAlignment="1" applyProtection="1">
      <alignment horizontal="center"/>
    </xf>
    <xf numFmtId="0" fontId="36" fillId="0" borderId="39" xfId="0" applyFont="1" applyBorder="1" applyAlignment="1" applyProtection="1"/>
    <xf numFmtId="0" fontId="36" fillId="0" borderId="41" xfId="0" applyFont="1" applyBorder="1" applyAlignment="1" applyProtection="1"/>
    <xf numFmtId="0" fontId="39" fillId="0" borderId="41" xfId="0" applyFont="1" applyBorder="1" applyAlignment="1" applyProtection="1">
      <alignment horizontal="center"/>
    </xf>
    <xf numFmtId="0" fontId="39" fillId="2" borderId="37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0" fontId="0" fillId="0" borderId="0" xfId="1" applyNumberFormat="1" applyFont="1" applyBorder="1" applyAlignment="1" applyProtection="1"/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5" fillId="6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10" fillId="6" borderId="4" xfId="0" applyFont="1" applyFill="1" applyBorder="1" applyAlignment="1">
      <alignment horizontal="center" vertical="center" textRotation="45"/>
    </xf>
    <xf numFmtId="0" fontId="6" fillId="6" borderId="1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textRotation="45"/>
    </xf>
    <xf numFmtId="0" fontId="12" fillId="6" borderId="10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13" fillId="2" borderId="4" xfId="0" applyFont="1" applyFill="1" applyBorder="1" applyAlignment="1">
      <alignment horizontal="center" wrapText="1"/>
    </xf>
    <xf numFmtId="0" fontId="15" fillId="6" borderId="10" xfId="0" applyFont="1" applyFill="1" applyBorder="1" applyAlignment="1">
      <alignment horizontal="center" vertical="center" textRotation="45"/>
    </xf>
    <xf numFmtId="0" fontId="6" fillId="6" borderId="10" xfId="0" applyFont="1" applyFill="1" applyBorder="1" applyAlignment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>
      <alignment horizontal="center" vertical="center" wrapText="1"/>
    </xf>
    <xf numFmtId="1" fontId="1" fillId="8" borderId="15" xfId="0" applyNumberFormat="1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/>
    </xf>
    <xf numFmtId="172" fontId="32" fillId="10" borderId="4" xfId="0" applyNumberFormat="1" applyFont="1" applyFill="1" applyBorder="1" applyAlignment="1">
      <alignment horizontal="center" vertical="center" wrapText="1"/>
    </xf>
    <xf numFmtId="0" fontId="33" fillId="10" borderId="31" xfId="0" applyFont="1" applyFill="1" applyBorder="1" applyAlignment="1">
      <alignment horizontal="left" vertical="center"/>
    </xf>
    <xf numFmtId="0" fontId="32" fillId="10" borderId="4" xfId="0" applyFont="1" applyFill="1" applyBorder="1" applyAlignment="1">
      <alignment horizontal="center" vertical="center" wrapText="1"/>
    </xf>
    <xf numFmtId="9" fontId="32" fillId="10" borderId="4" xfId="2" applyFont="1" applyFill="1" applyBorder="1" applyAlignment="1" applyProtection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37" fillId="3" borderId="37" xfId="0" applyFont="1" applyFill="1" applyBorder="1" applyAlignment="1" applyProtection="1">
      <alignment horizontal="center"/>
    </xf>
    <xf numFmtId="0" fontId="38" fillId="0" borderId="37" xfId="0" applyFont="1" applyBorder="1" applyAlignment="1" applyProtection="1">
      <alignment horizontal="center"/>
    </xf>
  </cellXfs>
  <cellStyles count="4">
    <cellStyle name="Excel Built-in Explanatory Text" xfId="3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FFFFC0"/>
      <rgbColor rgb="FFE7E6E6"/>
      <rgbColor rgb="FF660066"/>
      <rgbColor rgb="FFFF8080"/>
      <rgbColor rgb="FF0066CC"/>
      <rgbColor rgb="FFCCCCCC"/>
      <rgbColor rgb="FF000099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E3E3E3"/>
      <rgbColor rgb="FFE2F0D9"/>
      <rgbColor rgb="FFFFFF99"/>
      <rgbColor rgb="FF99CCFF"/>
      <rgbColor rgb="FFFF99CC"/>
      <rgbColor rgb="FFDDDDDD"/>
      <rgbColor rgb="FFFFE389"/>
      <rgbColor rgb="FF2F75B5"/>
      <rgbColor rgb="FF83CAFF"/>
      <rgbColor rgb="FF99CC00"/>
      <rgbColor rgb="FFFFCC00"/>
      <rgbColor rgb="FFFF9900"/>
      <rgbColor rgb="FFFF6600"/>
      <rgbColor rgb="FF666699"/>
      <rgbColor rgb="FFAEAAAA"/>
      <rgbColor rgb="FF0000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540855</xdr:colOff>
      <xdr:row>61</xdr:row>
      <xdr:rowOff>6840</xdr:rowOff>
    </xdr:to>
    <xdr:sp macro="" textlink="">
      <xdr:nvSpPr>
        <xdr:cNvPr id="2" name="CustomShape 1" hidden="1"/>
        <xdr:cNvSpPr/>
      </xdr:nvSpPr>
      <xdr:spPr>
        <a:xfrm>
          <a:off x="0" y="0"/>
          <a:ext cx="10007280" cy="9818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TORES/deral/DEB/VBP/VBP%202023/Bovinos/Devolvidos/SETORES/deral/DEB/VBP/VBP%202021/Formul&#225;rios%20Bovinos/Devolvidos/AppData/VBP%202018/Formularios%202018/Formul&#225;rios%20definitivos%20devolvidos/Cianorte/Formul&#225;rio%20de%20Bovinos%20-%20NR%20Cianorte_Mois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vin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4"/>
  <sheetViews>
    <sheetView showGridLines="0" zoomScaleNormal="100" workbookViewId="0"/>
  </sheetViews>
  <sheetFormatPr defaultColWidth="8.83203125" defaultRowHeight="11.25"/>
  <cols>
    <col min="1" max="1" width="27" style="1" customWidth="1"/>
    <col min="2" max="8" width="13.1640625" style="1" customWidth="1"/>
    <col min="9" max="9" width="2.6640625" style="1" customWidth="1"/>
    <col min="10" max="10" width="23.33203125" style="1" customWidth="1"/>
    <col min="11" max="16" width="12.5" style="1" customWidth="1"/>
    <col min="17" max="17" width="14.1640625" customWidth="1"/>
    <col min="18" max="19" width="14.33203125" style="1" hidden="1" customWidth="1"/>
    <col min="20" max="25" width="14.33203125" style="2" hidden="1" customWidth="1"/>
    <col min="26" max="26" width="14.33203125" hidden="1" customWidth="1"/>
    <col min="27" max="32" width="14.33203125" style="1" hidden="1" customWidth="1"/>
    <col min="33" max="33" width="0" hidden="1" customWidth="1"/>
  </cols>
  <sheetData>
    <row r="1" spans="1:34" ht="12.75" customHeight="1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5"/>
      <c r="AA1" s="6" t="s">
        <v>1</v>
      </c>
    </row>
    <row r="2" spans="1:34" ht="12.75" customHeight="1">
      <c r="A2" s="3" t="s">
        <v>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7"/>
    </row>
    <row r="3" spans="1:34" ht="12.75" customHeight="1">
      <c r="A3" s="3" t="s">
        <v>3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T3" s="1"/>
      <c r="U3" s="1"/>
      <c r="V3" s="1"/>
      <c r="W3" s="1"/>
      <c r="X3" s="1"/>
      <c r="Y3" s="1"/>
      <c r="AA3" s="8" t="s">
        <v>4</v>
      </c>
      <c r="AB3" s="8" t="s">
        <v>5</v>
      </c>
      <c r="AC3" s="8" t="s">
        <v>6</v>
      </c>
      <c r="AD3" s="8" t="s">
        <v>7</v>
      </c>
      <c r="AE3" s="8" t="s">
        <v>8</v>
      </c>
      <c r="AF3" s="8" t="s">
        <v>9</v>
      </c>
    </row>
    <row r="4" spans="1:34" ht="6" customHeight="1">
      <c r="A4" s="9"/>
      <c r="B4" s="9"/>
      <c r="C4" s="9"/>
      <c r="D4" s="9"/>
      <c r="E4" s="9"/>
      <c r="F4" s="9"/>
      <c r="G4" s="9"/>
      <c r="H4" s="4"/>
      <c r="I4" s="4"/>
      <c r="J4" s="4"/>
      <c r="K4" s="4"/>
      <c r="L4" s="4"/>
      <c r="M4" s="4"/>
      <c r="N4" s="4"/>
      <c r="O4" s="4"/>
      <c r="P4" s="4"/>
      <c r="T4" s="1"/>
      <c r="U4" s="1"/>
      <c r="V4" s="1"/>
      <c r="W4" s="1"/>
      <c r="X4" s="1"/>
      <c r="Y4" s="1"/>
      <c r="AA4" s="10">
        <v>5.4571443861038703E-2</v>
      </c>
      <c r="AB4" s="10">
        <v>6.9802942407916402E-2</v>
      </c>
      <c r="AC4" s="10">
        <v>1.7939864633768999E-2</v>
      </c>
      <c r="AD4" s="10">
        <v>0.11236766593132499</v>
      </c>
      <c r="AE4" s="11">
        <v>3.5556964120727601</v>
      </c>
      <c r="AF4" s="12">
        <v>15.867890282748601</v>
      </c>
    </row>
    <row r="5" spans="1:34" ht="20.25" customHeight="1">
      <c r="A5" s="13" t="s">
        <v>953</v>
      </c>
      <c r="B5" s="14"/>
      <c r="C5" s="14"/>
      <c r="D5" s="14"/>
      <c r="E5" s="14"/>
      <c r="F5" s="14"/>
      <c r="G5" s="14"/>
      <c r="H5" s="4"/>
      <c r="I5" s="4"/>
      <c r="J5" s="4"/>
      <c r="K5" s="4"/>
      <c r="L5" s="4"/>
      <c r="M5" s="4"/>
      <c r="N5" s="4"/>
      <c r="O5" s="4"/>
      <c r="P5" s="4"/>
      <c r="R5" s="15" t="s">
        <v>10</v>
      </c>
      <c r="S5" s="16" t="s">
        <v>955</v>
      </c>
      <c r="AA5" s="10">
        <v>0.21828577544415501</v>
      </c>
      <c r="AB5" s="10">
        <v>0.279211769631666</v>
      </c>
      <c r="AC5" s="10">
        <v>7.1759458535075898E-2</v>
      </c>
      <c r="AD5" s="10">
        <v>0.44947066372529998</v>
      </c>
      <c r="AE5" s="11">
        <v>0.25864183526254297</v>
      </c>
      <c r="AF5" s="12">
        <v>2.12459016393443</v>
      </c>
    </row>
    <row r="6" spans="1:34" ht="16.5" customHeight="1">
      <c r="A6" s="1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18" t="s">
        <v>11</v>
      </c>
      <c r="S6" s="18" t="s">
        <v>12</v>
      </c>
      <c r="T6" s="18" t="s">
        <v>13</v>
      </c>
      <c r="U6" s="18" t="s">
        <v>14</v>
      </c>
      <c r="V6" s="18" t="s">
        <v>15</v>
      </c>
      <c r="W6" s="18" t="s">
        <v>16</v>
      </c>
      <c r="X6" s="18" t="s">
        <v>7</v>
      </c>
      <c r="Y6" s="18" t="s">
        <v>17</v>
      </c>
      <c r="AA6" s="10">
        <f>AA5/2</f>
        <v>0.1091428877220775</v>
      </c>
      <c r="AB6" s="10">
        <f>AB5/2</f>
        <v>0.139605884815833</v>
      </c>
      <c r="AC6" s="10">
        <f>AC5/2</f>
        <v>3.5879729267537949E-2</v>
      </c>
      <c r="AD6" s="10">
        <f>AD5/2</f>
        <v>0.22473533186264999</v>
      </c>
    </row>
    <row r="7" spans="1:34" ht="16.5" customHeight="1">
      <c r="A7" s="19" t="s">
        <v>18</v>
      </c>
      <c r="B7" s="19" t="s">
        <v>19</v>
      </c>
      <c r="C7" s="19" t="s">
        <v>20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R7" s="20" t="str">
        <f t="shared" ref="R7:R38" si="0">+$S$5</f>
        <v>23/24</v>
      </c>
      <c r="S7" s="21" t="str">
        <f>+B7</f>
        <v>0550</v>
      </c>
      <c r="T7" s="22">
        <v>7014</v>
      </c>
      <c r="U7" s="22"/>
      <c r="V7" s="23" t="e">
        <f>J11</f>
        <v>#DIV/0!</v>
      </c>
      <c r="W7" s="23"/>
      <c r="X7" s="23"/>
      <c r="Y7" s="24" t="s">
        <v>21</v>
      </c>
      <c r="AH7" s="25"/>
    </row>
    <row r="8" spans="1:34" ht="6" customHeight="1">
      <c r="A8" s="26"/>
      <c r="B8" s="27"/>
      <c r="C8" s="28"/>
      <c r="D8" s="28"/>
      <c r="E8" s="28"/>
      <c r="F8" s="28"/>
      <c r="G8" s="4"/>
      <c r="H8" s="4"/>
      <c r="I8" s="29"/>
      <c r="J8" s="4"/>
      <c r="K8" s="4"/>
      <c r="L8" s="30"/>
      <c r="M8" s="4"/>
      <c r="N8" s="4"/>
      <c r="O8" s="4"/>
      <c r="P8" s="4"/>
      <c r="R8" s="20" t="str">
        <f t="shared" si="0"/>
        <v>23/24</v>
      </c>
      <c r="S8" s="21" t="str">
        <f t="shared" ref="S8:S21" si="1">+S7</f>
        <v>0550</v>
      </c>
      <c r="T8" s="23"/>
      <c r="U8" s="23"/>
      <c r="V8" s="31">
        <f>M11</f>
        <v>0</v>
      </c>
      <c r="W8" s="23"/>
      <c r="X8" s="23"/>
      <c r="Y8" s="23" t="s">
        <v>22</v>
      </c>
      <c r="AA8" s="32" t="s">
        <v>23</v>
      </c>
      <c r="AB8" s="33">
        <v>10</v>
      </c>
      <c r="AC8" s="32" t="s">
        <v>24</v>
      </c>
      <c r="AD8" s="34">
        <v>3.65</v>
      </c>
      <c r="AE8" s="32" t="s">
        <v>25</v>
      </c>
    </row>
    <row r="9" spans="1:34" ht="11.25" customHeight="1">
      <c r="A9" s="35"/>
      <c r="B9" s="238" t="s">
        <v>26</v>
      </c>
      <c r="C9" s="239" t="s">
        <v>27</v>
      </c>
      <c r="D9" s="239"/>
      <c r="E9" s="239" t="s">
        <v>28</v>
      </c>
      <c r="F9" s="239"/>
      <c r="G9" s="35"/>
      <c r="H9" s="239" t="s">
        <v>29</v>
      </c>
      <c r="I9" s="4"/>
      <c r="J9" s="240" t="s">
        <v>30</v>
      </c>
      <c r="K9" s="241"/>
      <c r="L9" s="242"/>
      <c r="M9" s="37"/>
      <c r="N9" s="38"/>
      <c r="O9" s="4"/>
      <c r="P9" s="243" t="s">
        <v>31</v>
      </c>
      <c r="R9" s="20" t="str">
        <f t="shared" si="0"/>
        <v>23/24</v>
      </c>
      <c r="S9" s="21" t="str">
        <f t="shared" si="1"/>
        <v>0550</v>
      </c>
      <c r="T9" s="22" t="s">
        <v>32</v>
      </c>
      <c r="U9" s="22"/>
      <c r="V9" s="22">
        <f>+B11</f>
        <v>0</v>
      </c>
      <c r="W9" s="39" t="str">
        <f>+H17</f>
        <v/>
      </c>
      <c r="X9" s="22">
        <f>B17+C17</f>
        <v>0</v>
      </c>
      <c r="Y9" s="24" t="s">
        <v>33</v>
      </c>
      <c r="AA9" s="32" t="s">
        <v>34</v>
      </c>
      <c r="AB9" s="33">
        <v>2.5</v>
      </c>
      <c r="AC9" s="32" t="s">
        <v>24</v>
      </c>
      <c r="AD9" s="34">
        <v>0.91249999999999998</v>
      </c>
      <c r="AE9" s="32" t="s">
        <v>25</v>
      </c>
    </row>
    <row r="10" spans="1:34" ht="12" customHeight="1">
      <c r="A10" s="35"/>
      <c r="B10" s="238"/>
      <c r="C10" s="40" t="s">
        <v>35</v>
      </c>
      <c r="D10" s="40" t="s">
        <v>36</v>
      </c>
      <c r="E10" s="40" t="s">
        <v>35</v>
      </c>
      <c r="F10" s="40" t="s">
        <v>36</v>
      </c>
      <c r="G10" s="35"/>
      <c r="H10" s="239"/>
      <c r="I10" s="4"/>
      <c r="J10" s="240"/>
      <c r="K10" s="241"/>
      <c r="L10" s="242"/>
      <c r="M10" s="37"/>
      <c r="N10" s="38"/>
      <c r="O10" s="4"/>
      <c r="P10" s="243"/>
      <c r="R10" s="20" t="str">
        <f t="shared" si="0"/>
        <v>23/24</v>
      </c>
      <c r="S10" s="21" t="str">
        <f t="shared" si="1"/>
        <v>0550</v>
      </c>
      <c r="T10" s="22" t="s">
        <v>37</v>
      </c>
      <c r="U10" s="22"/>
      <c r="V10" s="41"/>
      <c r="W10" s="39" t="str">
        <f>H18</f>
        <v/>
      </c>
      <c r="X10" s="22">
        <f>B18+C18</f>
        <v>0</v>
      </c>
      <c r="Y10" s="24" t="s">
        <v>38</v>
      </c>
    </row>
    <row r="11" spans="1:34" ht="16.5" customHeight="1">
      <c r="A11" s="238" t="s">
        <v>39</v>
      </c>
      <c r="B11" s="244"/>
      <c r="C11" s="42"/>
      <c r="D11" s="42"/>
      <c r="E11" s="42"/>
      <c r="F11" s="42"/>
      <c r="G11" s="43" t="str">
        <f>IF(SUM(C12:F12)=0,"",IF(SUM(C11:F11)&lt;1,"&lt;100%",IF(SUM(C11:F11)&gt;1,"&gt;100%","OK")))</f>
        <v/>
      </c>
      <c r="H11" s="44"/>
      <c r="I11" s="4"/>
      <c r="J11" s="45" t="e">
        <f>'Leite - Produção'!Q10</f>
        <v>#DIV/0!</v>
      </c>
      <c r="K11" s="46"/>
      <c r="L11" s="245"/>
      <c r="M11" s="48"/>
      <c r="N11" s="47"/>
      <c r="O11" s="4"/>
      <c r="P11" s="49" t="e">
        <f>B11/H11</f>
        <v>#DIV/0!</v>
      </c>
      <c r="R11" s="20" t="str">
        <f t="shared" si="0"/>
        <v>23/24</v>
      </c>
      <c r="S11" s="21" t="str">
        <f t="shared" si="1"/>
        <v>0550</v>
      </c>
      <c r="T11" s="50">
        <v>7590</v>
      </c>
      <c r="U11" s="50"/>
      <c r="V11" s="41"/>
      <c r="W11" s="51">
        <f>+G17</f>
        <v>0</v>
      </c>
      <c r="X11" s="22">
        <f>D17</f>
        <v>0</v>
      </c>
      <c r="Y11" s="52" t="s">
        <v>40</v>
      </c>
      <c r="AG11" s="53"/>
    </row>
    <row r="12" spans="1:34" ht="16.5" customHeight="1">
      <c r="A12" s="238"/>
      <c r="B12" s="244"/>
      <c r="C12" s="54">
        <f>+C11*B11</f>
        <v>0</v>
      </c>
      <c r="D12" s="54">
        <f>+D11*B11</f>
        <v>0</v>
      </c>
      <c r="E12" s="54">
        <f>+E11*B11</f>
        <v>0</v>
      </c>
      <c r="F12" s="54">
        <f>+F11*B11</f>
        <v>0</v>
      </c>
      <c r="G12" s="47"/>
      <c r="H12" s="47"/>
      <c r="I12" s="4"/>
      <c r="J12" s="47"/>
      <c r="K12" s="47"/>
      <c r="L12" s="245"/>
      <c r="M12" s="47"/>
      <c r="N12" s="47"/>
      <c r="O12" s="47"/>
      <c r="P12" s="47"/>
      <c r="R12" s="20" t="str">
        <f t="shared" si="0"/>
        <v>23/24</v>
      </c>
      <c r="S12" s="21" t="str">
        <f t="shared" si="1"/>
        <v>0550</v>
      </c>
      <c r="T12" s="22" t="s">
        <v>41</v>
      </c>
      <c r="U12" s="22"/>
      <c r="V12" s="41"/>
      <c r="W12" s="41"/>
      <c r="X12" s="22">
        <f>K17</f>
        <v>0</v>
      </c>
      <c r="Y12" s="24" t="s">
        <v>42</v>
      </c>
    </row>
    <row r="13" spans="1:34" ht="4.5" customHeight="1">
      <c r="A13" s="55"/>
      <c r="B13" s="56"/>
      <c r="C13" s="47"/>
      <c r="D13" s="47"/>
      <c r="E13" s="47"/>
      <c r="F13" s="47"/>
      <c r="G13" s="47"/>
      <c r="H13" s="47"/>
      <c r="I13" s="29"/>
      <c r="J13" s="47"/>
      <c r="K13" s="47"/>
      <c r="L13" s="57"/>
      <c r="M13" s="47"/>
      <c r="N13" s="47"/>
      <c r="O13" s="47"/>
      <c r="P13" s="47"/>
      <c r="R13" s="20" t="str">
        <f t="shared" si="0"/>
        <v>23/24</v>
      </c>
      <c r="S13" s="21" t="str">
        <f t="shared" si="1"/>
        <v>0550</v>
      </c>
      <c r="T13" s="22" t="s">
        <v>43</v>
      </c>
      <c r="U13" s="22"/>
      <c r="V13" s="41"/>
      <c r="W13" s="41"/>
      <c r="X13" s="22">
        <f>K18</f>
        <v>0</v>
      </c>
      <c r="Y13" s="24" t="s">
        <v>44</v>
      </c>
    </row>
    <row r="14" spans="1:34" ht="16.5" customHeight="1">
      <c r="A14" s="246" t="s">
        <v>45</v>
      </c>
      <c r="B14" s="247" t="s">
        <v>46</v>
      </c>
      <c r="C14" s="247"/>
      <c r="D14" s="247"/>
      <c r="E14" s="247" t="s">
        <v>47</v>
      </c>
      <c r="F14" s="247"/>
      <c r="G14" s="247"/>
      <c r="H14" s="248" t="s">
        <v>48</v>
      </c>
      <c r="I14" s="4"/>
      <c r="J14" s="249" t="s">
        <v>45</v>
      </c>
      <c r="K14" s="250" t="s">
        <v>49</v>
      </c>
      <c r="L14" s="250"/>
      <c r="M14" s="250"/>
      <c r="N14" s="251" t="s">
        <v>50</v>
      </c>
      <c r="O14" s="251"/>
      <c r="P14" s="251"/>
      <c r="R14" s="20" t="str">
        <f t="shared" si="0"/>
        <v>23/24</v>
      </c>
      <c r="S14" s="21" t="str">
        <f t="shared" si="1"/>
        <v>0550</v>
      </c>
      <c r="T14" s="22" t="s">
        <v>51</v>
      </c>
      <c r="U14" s="22"/>
      <c r="V14" s="41"/>
      <c r="W14" s="41"/>
      <c r="X14" s="22">
        <f>L17</f>
        <v>0</v>
      </c>
      <c r="Y14" s="24" t="s">
        <v>52</v>
      </c>
      <c r="AG14" s="53"/>
    </row>
    <row r="15" spans="1:34" ht="16.5" customHeight="1">
      <c r="A15" s="246"/>
      <c r="B15" s="252" t="s">
        <v>53</v>
      </c>
      <c r="C15" s="252" t="s">
        <v>54</v>
      </c>
      <c r="D15" s="252" t="s">
        <v>55</v>
      </c>
      <c r="E15" s="252" t="s">
        <v>53</v>
      </c>
      <c r="F15" s="252" t="s">
        <v>54</v>
      </c>
      <c r="G15" s="252" t="s">
        <v>55</v>
      </c>
      <c r="H15" s="248"/>
      <c r="I15" s="4"/>
      <c r="J15" s="249"/>
      <c r="K15" s="253" t="s">
        <v>56</v>
      </c>
      <c r="L15" s="253" t="s">
        <v>57</v>
      </c>
      <c r="M15" s="253" t="s">
        <v>58</v>
      </c>
      <c r="N15" s="251"/>
      <c r="O15" s="251"/>
      <c r="P15" s="251"/>
      <c r="R15" s="20" t="str">
        <f t="shared" si="0"/>
        <v>23/24</v>
      </c>
      <c r="S15" s="21" t="str">
        <f t="shared" si="1"/>
        <v>0550</v>
      </c>
      <c r="T15" s="22" t="s">
        <v>59</v>
      </c>
      <c r="U15" s="22"/>
      <c r="V15" s="23"/>
      <c r="W15" s="23"/>
      <c r="X15" s="22">
        <f>+L18</f>
        <v>0</v>
      </c>
      <c r="Y15" s="24" t="s">
        <v>60</v>
      </c>
    </row>
    <row r="16" spans="1:34" ht="18" customHeight="1">
      <c r="A16" s="246"/>
      <c r="B16" s="252"/>
      <c r="C16" s="252"/>
      <c r="D16" s="252"/>
      <c r="E16" s="252"/>
      <c r="F16" s="252"/>
      <c r="G16" s="252"/>
      <c r="H16" s="248"/>
      <c r="I16" s="4"/>
      <c r="J16" s="249"/>
      <c r="K16" s="253"/>
      <c r="L16" s="253"/>
      <c r="M16" s="253"/>
      <c r="N16" s="59" t="s">
        <v>61</v>
      </c>
      <c r="O16" s="59" t="s">
        <v>62</v>
      </c>
      <c r="P16" s="59" t="s">
        <v>63</v>
      </c>
      <c r="R16" s="20" t="str">
        <f t="shared" si="0"/>
        <v>23/24</v>
      </c>
      <c r="S16" s="21" t="str">
        <f t="shared" si="1"/>
        <v>0550</v>
      </c>
      <c r="T16" s="22" t="s">
        <v>64</v>
      </c>
      <c r="U16" s="22"/>
      <c r="V16" s="23"/>
      <c r="W16" s="23"/>
      <c r="X16" s="22">
        <f>+M18</f>
        <v>0</v>
      </c>
      <c r="Y16" s="24" t="s">
        <v>65</v>
      </c>
    </row>
    <row r="17" spans="1:25" ht="16.5" customHeight="1">
      <c r="A17" s="60" t="s">
        <v>66</v>
      </c>
      <c r="B17" s="61"/>
      <c r="C17" s="61"/>
      <c r="D17" s="61"/>
      <c r="E17" s="61"/>
      <c r="F17" s="61"/>
      <c r="G17" s="61"/>
      <c r="H17" s="62" t="str">
        <f>IF(B17="","",((E17*B17+F17*C17)/SUM(B17:C17)))</f>
        <v/>
      </c>
      <c r="I17" s="4"/>
      <c r="J17" s="59" t="s">
        <v>66</v>
      </c>
      <c r="K17" s="61"/>
      <c r="L17" s="61"/>
      <c r="M17" s="61"/>
      <c r="N17" s="61"/>
      <c r="O17" s="61"/>
      <c r="P17" s="61"/>
      <c r="R17" s="20" t="str">
        <f t="shared" si="0"/>
        <v>23/24</v>
      </c>
      <c r="S17" s="21" t="str">
        <f t="shared" si="1"/>
        <v>0550</v>
      </c>
      <c r="T17" s="50">
        <v>7006</v>
      </c>
      <c r="U17" s="50"/>
      <c r="V17" s="23"/>
      <c r="W17" s="23"/>
      <c r="X17" s="22">
        <f>N17</f>
        <v>0</v>
      </c>
      <c r="Y17" s="52" t="s">
        <v>67</v>
      </c>
    </row>
    <row r="18" spans="1:25" ht="16.5" customHeight="1">
      <c r="A18" s="60" t="s">
        <v>68</v>
      </c>
      <c r="B18" s="61"/>
      <c r="C18" s="61"/>
      <c r="D18" s="47"/>
      <c r="E18" s="61"/>
      <c r="F18" s="61"/>
      <c r="G18" s="63"/>
      <c r="H18" s="62" t="str">
        <f>IF(B18="","",((E18*B18+F18*C18)/SUM(B18:C18)))</f>
        <v/>
      </c>
      <c r="I18" s="4"/>
      <c r="J18" s="59" t="s">
        <v>68</v>
      </c>
      <c r="K18" s="61"/>
      <c r="L18" s="61"/>
      <c r="M18" s="61"/>
      <c r="N18" s="64"/>
      <c r="O18" s="64"/>
      <c r="P18" s="64"/>
      <c r="R18" s="20" t="str">
        <f t="shared" si="0"/>
        <v>23/24</v>
      </c>
      <c r="S18" s="21" t="str">
        <f t="shared" si="1"/>
        <v>0550</v>
      </c>
      <c r="T18" s="50">
        <v>7007</v>
      </c>
      <c r="U18" s="50"/>
      <c r="V18" s="23"/>
      <c r="W18" s="23"/>
      <c r="X18" s="22">
        <f>O17</f>
        <v>0</v>
      </c>
      <c r="Y18" s="52" t="s">
        <v>69</v>
      </c>
    </row>
    <row r="19" spans="1:25" ht="18" customHeight="1">
      <c r="A19" s="36" t="s">
        <v>70</v>
      </c>
      <c r="B19" s="65" t="str">
        <f>IF(B11="","",(B18+B17)/B11)</f>
        <v/>
      </c>
      <c r="C19" s="65" t="str">
        <f>IF(B11="","",(C18+C17)/B11)</f>
        <v/>
      </c>
      <c r="D19" s="65" t="str">
        <f>IF(B11="","",(D18+D17)/B11)</f>
        <v/>
      </c>
      <c r="E19" s="254" t="str">
        <f>IF(B11="","",IF(B19+C19+D19&gt;Bovinos!$AD$5," -&gt; índices (somados) acima da média",IF(B19+C19+D19&lt;Bovinos!$AD$4," -&gt; índices (somados) abaixo da média","")))</f>
        <v/>
      </c>
      <c r="F19" s="254"/>
      <c r="G19" s="254"/>
      <c r="H19" s="254"/>
      <c r="I19" s="4"/>
      <c r="J19" s="58" t="s">
        <v>70</v>
      </c>
      <c r="K19" s="65" t="str">
        <f>IF(B11="","-",(K18+K17)/B11)</f>
        <v>-</v>
      </c>
      <c r="L19" s="65" t="str">
        <f>IF(B11="","-",(L18+L17)/B11)</f>
        <v>-</v>
      </c>
      <c r="M19" s="65" t="str">
        <f>IF(B11="","-",(M18+M17+O17+N17+P17)/B11)</f>
        <v>-</v>
      </c>
      <c r="N19" s="255" t="str">
        <f>IF(AND(K19="-",L19="-",M19="-"),"",IF(K19&gt;Bovinos!$AA$5," -&gt; índice(s) fora da faixa média",IF(K19&lt;Bovinos!$AA$4," -&gt; índice(s) fora da faixa média",IF(L19&gt;Bovinos!$AB$5," -&gt; índice(s) fora da faixa média",IF(L19&lt;Bovinos!$AB$4," -&gt; índice(s) fora da faixa média",IF(M19&gt;Bovinos!$AC$5," -&gt; índice(s) fora da faixa média",IF(M19&lt;Bovinos!$AC$4," -&gt; índice(s) fora da faixa média","")))))))</f>
        <v/>
      </c>
      <c r="O19" s="255"/>
      <c r="P19" s="255"/>
      <c r="R19" s="20" t="str">
        <f t="shared" si="0"/>
        <v>23/24</v>
      </c>
      <c r="S19" s="21" t="str">
        <f t="shared" si="1"/>
        <v>0550</v>
      </c>
      <c r="T19" s="50">
        <v>7008</v>
      </c>
      <c r="U19" s="50"/>
      <c r="V19" s="23"/>
      <c r="W19" s="23"/>
      <c r="X19" s="22">
        <f>P17</f>
        <v>0</v>
      </c>
      <c r="Y19" s="52" t="s">
        <v>71</v>
      </c>
    </row>
    <row r="20" spans="1:25" ht="7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20" t="str">
        <f t="shared" si="0"/>
        <v>23/24</v>
      </c>
      <c r="S20" s="21" t="str">
        <f t="shared" si="1"/>
        <v>0550</v>
      </c>
      <c r="T20" s="22" t="s">
        <v>72</v>
      </c>
      <c r="U20" s="22"/>
      <c r="V20" s="23"/>
      <c r="W20" s="23"/>
      <c r="X20" s="22">
        <f>+M17</f>
        <v>0</v>
      </c>
      <c r="Y20" s="24" t="s">
        <v>73</v>
      </c>
    </row>
    <row r="21" spans="1:25" ht="7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R21" s="20" t="str">
        <f t="shared" si="0"/>
        <v>23/24</v>
      </c>
      <c r="S21" s="21" t="str">
        <f t="shared" si="1"/>
        <v>0550</v>
      </c>
      <c r="T21" s="22" t="s">
        <v>74</v>
      </c>
      <c r="U21" s="22">
        <f>+H11</f>
        <v>0</v>
      </c>
      <c r="V21" s="23"/>
      <c r="W21" s="23"/>
      <c r="X21" s="22"/>
      <c r="Y21" s="24" t="s">
        <v>75</v>
      </c>
    </row>
    <row r="22" spans="1:25" ht="16.5" customHeight="1">
      <c r="A22" s="19" t="s">
        <v>18</v>
      </c>
      <c r="B22" s="19" t="s">
        <v>76</v>
      </c>
      <c r="C22" s="19" t="s">
        <v>77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R22" s="20" t="str">
        <f t="shared" si="0"/>
        <v>23/24</v>
      </c>
      <c r="S22" s="66" t="str">
        <f>+B22</f>
        <v>0560</v>
      </c>
      <c r="T22" s="67">
        <v>7014</v>
      </c>
      <c r="U22" s="67"/>
      <c r="V22" s="68" t="e">
        <f>J26</f>
        <v>#DIV/0!</v>
      </c>
      <c r="W22" s="68"/>
      <c r="X22" s="68"/>
      <c r="Y22" s="69" t="s">
        <v>21</v>
      </c>
    </row>
    <row r="23" spans="1:25" ht="6" customHeight="1">
      <c r="A23" s="26"/>
      <c r="B23" s="27"/>
      <c r="C23" s="28"/>
      <c r="D23" s="28"/>
      <c r="E23" s="28"/>
      <c r="F23" s="28"/>
      <c r="G23" s="4"/>
      <c r="H23" s="4"/>
      <c r="I23" s="29"/>
      <c r="J23" s="4"/>
      <c r="K23" s="4"/>
      <c r="L23" s="30"/>
      <c r="M23" s="4"/>
      <c r="N23" s="4"/>
      <c r="O23" s="4"/>
      <c r="P23" s="4"/>
      <c r="R23" s="20" t="str">
        <f t="shared" si="0"/>
        <v>23/24</v>
      </c>
      <c r="S23" s="66" t="str">
        <f t="shared" ref="S23:S36" si="2">+S22</f>
        <v>0560</v>
      </c>
      <c r="T23" s="68"/>
      <c r="U23" s="68"/>
      <c r="V23" s="70">
        <f>M26</f>
        <v>0</v>
      </c>
      <c r="W23" s="68"/>
      <c r="X23" s="68"/>
      <c r="Y23" s="71" t="s">
        <v>22</v>
      </c>
    </row>
    <row r="24" spans="1:25" ht="11.25" customHeight="1">
      <c r="A24" s="35"/>
      <c r="B24" s="238" t="s">
        <v>26</v>
      </c>
      <c r="C24" s="239" t="s">
        <v>27</v>
      </c>
      <c r="D24" s="239"/>
      <c r="E24" s="239" t="s">
        <v>28</v>
      </c>
      <c r="F24" s="239"/>
      <c r="G24" s="35"/>
      <c r="H24" s="239" t="s">
        <v>29</v>
      </c>
      <c r="I24" s="4"/>
      <c r="J24" s="240" t="s">
        <v>30</v>
      </c>
      <c r="K24" s="241"/>
      <c r="L24" s="242"/>
      <c r="M24" s="37"/>
      <c r="N24" s="38"/>
      <c r="O24" s="4"/>
      <c r="P24" s="243" t="s">
        <v>31</v>
      </c>
      <c r="R24" s="20" t="str">
        <f t="shared" si="0"/>
        <v>23/24</v>
      </c>
      <c r="S24" s="66" t="str">
        <f t="shared" si="2"/>
        <v>0560</v>
      </c>
      <c r="T24" s="67" t="s">
        <v>32</v>
      </c>
      <c r="U24" s="67"/>
      <c r="V24" s="67">
        <f>+B26</f>
        <v>0</v>
      </c>
      <c r="W24" s="72" t="str">
        <f>+H32</f>
        <v/>
      </c>
      <c r="X24" s="67">
        <f>B32+C32</f>
        <v>0</v>
      </c>
      <c r="Y24" s="69" t="s">
        <v>33</v>
      </c>
    </row>
    <row r="25" spans="1:25" ht="12" customHeight="1">
      <c r="A25" s="35"/>
      <c r="B25" s="238"/>
      <c r="C25" s="40" t="s">
        <v>35</v>
      </c>
      <c r="D25" s="40" t="s">
        <v>36</v>
      </c>
      <c r="E25" s="40" t="s">
        <v>35</v>
      </c>
      <c r="F25" s="40" t="s">
        <v>36</v>
      </c>
      <c r="G25" s="35"/>
      <c r="H25" s="239"/>
      <c r="I25" s="4"/>
      <c r="J25" s="240"/>
      <c r="K25" s="241"/>
      <c r="L25" s="242"/>
      <c r="M25" s="37"/>
      <c r="N25" s="38"/>
      <c r="O25" s="4"/>
      <c r="P25" s="243"/>
      <c r="R25" s="20" t="str">
        <f t="shared" si="0"/>
        <v>23/24</v>
      </c>
      <c r="S25" s="66" t="str">
        <f t="shared" si="2"/>
        <v>0560</v>
      </c>
      <c r="T25" s="67" t="s">
        <v>37</v>
      </c>
      <c r="U25" s="67"/>
      <c r="V25" s="73"/>
      <c r="W25" s="72" t="str">
        <f>H33</f>
        <v/>
      </c>
      <c r="X25" s="67">
        <f>B33+C33</f>
        <v>0</v>
      </c>
      <c r="Y25" s="69" t="s">
        <v>38</v>
      </c>
    </row>
    <row r="26" spans="1:25" ht="16.5" customHeight="1">
      <c r="A26" s="238" t="s">
        <v>39</v>
      </c>
      <c r="B26" s="244"/>
      <c r="C26" s="42"/>
      <c r="D26" s="42"/>
      <c r="E26" s="42"/>
      <c r="F26" s="42"/>
      <c r="G26" s="43" t="str">
        <f>IF(SUM(C27:F27)=0,"",IF(SUM(C26:F26)&lt;1,"&lt;100%",IF(SUM(C26:F26)&gt;1,"&gt;100%","OK")))</f>
        <v/>
      </c>
      <c r="H26" s="44"/>
      <c r="I26" s="4"/>
      <c r="J26" s="74" t="e">
        <f>'Leite - Produção'!Q11</f>
        <v>#DIV/0!</v>
      </c>
      <c r="K26" s="46"/>
      <c r="L26" s="245"/>
      <c r="M26" s="48"/>
      <c r="N26" s="47"/>
      <c r="O26" s="4"/>
      <c r="P26" s="49" t="e">
        <f>B26/H26</f>
        <v>#DIV/0!</v>
      </c>
      <c r="R26" s="20" t="str">
        <f t="shared" si="0"/>
        <v>23/24</v>
      </c>
      <c r="S26" s="66" t="str">
        <f t="shared" si="2"/>
        <v>0560</v>
      </c>
      <c r="T26" s="75">
        <v>7590</v>
      </c>
      <c r="U26" s="75"/>
      <c r="V26" s="73"/>
      <c r="W26" s="76">
        <f>+G32</f>
        <v>0</v>
      </c>
      <c r="X26" s="67">
        <f>D32</f>
        <v>0</v>
      </c>
      <c r="Y26" s="77" t="s">
        <v>40</v>
      </c>
    </row>
    <row r="27" spans="1:25" ht="16.5" customHeight="1">
      <c r="A27" s="238"/>
      <c r="B27" s="244"/>
      <c r="C27" s="54">
        <f>+C26*B26</f>
        <v>0</v>
      </c>
      <c r="D27" s="54">
        <f>+D26*B26</f>
        <v>0</v>
      </c>
      <c r="E27" s="54">
        <f>+E26*B26</f>
        <v>0</v>
      </c>
      <c r="F27" s="54">
        <f>+F26*B26</f>
        <v>0</v>
      </c>
      <c r="G27" s="47"/>
      <c r="H27" s="47"/>
      <c r="I27" s="4"/>
      <c r="J27" s="47"/>
      <c r="K27" s="47"/>
      <c r="L27" s="245"/>
      <c r="M27" s="47"/>
      <c r="N27" s="47"/>
      <c r="O27" s="47"/>
      <c r="P27" s="47"/>
      <c r="R27" s="20" t="str">
        <f t="shared" si="0"/>
        <v>23/24</v>
      </c>
      <c r="S27" s="66" t="str">
        <f t="shared" si="2"/>
        <v>0560</v>
      </c>
      <c r="T27" s="67" t="s">
        <v>41</v>
      </c>
      <c r="U27" s="67"/>
      <c r="V27" s="73"/>
      <c r="W27" s="73"/>
      <c r="X27" s="67">
        <f>K32</f>
        <v>0</v>
      </c>
      <c r="Y27" s="69" t="s">
        <v>42</v>
      </c>
    </row>
    <row r="28" spans="1:25" ht="4.5" customHeight="1">
      <c r="A28" s="55"/>
      <c r="B28" s="56">
        <v>3</v>
      </c>
      <c r="C28" s="47"/>
      <c r="D28" s="47"/>
      <c r="E28" s="47"/>
      <c r="F28" s="47"/>
      <c r="G28" s="47"/>
      <c r="H28" s="47"/>
      <c r="I28" s="29"/>
      <c r="J28" s="47"/>
      <c r="K28" s="47"/>
      <c r="L28" s="57"/>
      <c r="M28" s="47"/>
      <c r="N28" s="47"/>
      <c r="O28" s="47"/>
      <c r="P28" s="47"/>
      <c r="R28" s="20" t="str">
        <f t="shared" si="0"/>
        <v>23/24</v>
      </c>
      <c r="S28" s="66" t="str">
        <f t="shared" si="2"/>
        <v>0560</v>
      </c>
      <c r="T28" s="67" t="s">
        <v>43</v>
      </c>
      <c r="U28" s="67"/>
      <c r="V28" s="73"/>
      <c r="W28" s="73"/>
      <c r="X28" s="67">
        <f>K33</f>
        <v>0</v>
      </c>
      <c r="Y28" s="69" t="s">
        <v>44</v>
      </c>
    </row>
    <row r="29" spans="1:25" ht="16.5" customHeight="1">
      <c r="A29" s="246" t="s">
        <v>45</v>
      </c>
      <c r="B29" s="247" t="s">
        <v>46</v>
      </c>
      <c r="C29" s="247"/>
      <c r="D29" s="247"/>
      <c r="E29" s="247" t="s">
        <v>47</v>
      </c>
      <c r="F29" s="247"/>
      <c r="G29" s="247"/>
      <c r="H29" s="248" t="s">
        <v>48</v>
      </c>
      <c r="I29" s="4"/>
      <c r="J29" s="256" t="s">
        <v>45</v>
      </c>
      <c r="K29" s="247" t="s">
        <v>49</v>
      </c>
      <c r="L29" s="247"/>
      <c r="M29" s="247"/>
      <c r="N29" s="257" t="s">
        <v>50</v>
      </c>
      <c r="O29" s="257"/>
      <c r="P29" s="257"/>
      <c r="R29" s="20" t="str">
        <f t="shared" si="0"/>
        <v>23/24</v>
      </c>
      <c r="S29" s="66" t="str">
        <f t="shared" si="2"/>
        <v>0560</v>
      </c>
      <c r="T29" s="67" t="s">
        <v>51</v>
      </c>
      <c r="U29" s="67"/>
      <c r="V29" s="73"/>
      <c r="W29" s="73"/>
      <c r="X29" s="67">
        <f>L32</f>
        <v>0</v>
      </c>
      <c r="Y29" s="69" t="s">
        <v>52</v>
      </c>
    </row>
    <row r="30" spans="1:25" ht="16.5" customHeight="1">
      <c r="A30" s="246"/>
      <c r="B30" s="252" t="s">
        <v>53</v>
      </c>
      <c r="C30" s="252" t="s">
        <v>54</v>
      </c>
      <c r="D30" s="252" t="s">
        <v>55</v>
      </c>
      <c r="E30" s="252" t="s">
        <v>53</v>
      </c>
      <c r="F30" s="252" t="s">
        <v>54</v>
      </c>
      <c r="G30" s="252" t="s">
        <v>55</v>
      </c>
      <c r="H30" s="248"/>
      <c r="I30" s="4"/>
      <c r="J30" s="256"/>
      <c r="K30" s="253" t="s">
        <v>56</v>
      </c>
      <c r="L30" s="253" t="s">
        <v>57</v>
      </c>
      <c r="M30" s="253" t="s">
        <v>58</v>
      </c>
      <c r="N30" s="257"/>
      <c r="O30" s="257"/>
      <c r="P30" s="257"/>
      <c r="R30" s="20" t="str">
        <f t="shared" si="0"/>
        <v>23/24</v>
      </c>
      <c r="S30" s="66" t="str">
        <f t="shared" si="2"/>
        <v>0560</v>
      </c>
      <c r="T30" s="67" t="s">
        <v>59</v>
      </c>
      <c r="U30" s="67"/>
      <c r="V30" s="68"/>
      <c r="W30" s="68"/>
      <c r="X30" s="67">
        <f>+L33</f>
        <v>0</v>
      </c>
      <c r="Y30" s="69" t="s">
        <v>60</v>
      </c>
    </row>
    <row r="31" spans="1:25" ht="18" customHeight="1">
      <c r="A31" s="246"/>
      <c r="B31" s="252"/>
      <c r="C31" s="252"/>
      <c r="D31" s="252"/>
      <c r="E31" s="252"/>
      <c r="F31" s="252"/>
      <c r="G31" s="252"/>
      <c r="H31" s="248"/>
      <c r="I31" s="4"/>
      <c r="J31" s="256"/>
      <c r="K31" s="253"/>
      <c r="L31" s="253"/>
      <c r="M31" s="253"/>
      <c r="N31" s="59" t="s">
        <v>61</v>
      </c>
      <c r="O31" s="59" t="s">
        <v>62</v>
      </c>
      <c r="P31" s="59" t="s">
        <v>63</v>
      </c>
      <c r="R31" s="20" t="str">
        <f t="shared" si="0"/>
        <v>23/24</v>
      </c>
      <c r="S31" s="66" t="str">
        <f t="shared" si="2"/>
        <v>0560</v>
      </c>
      <c r="T31" s="67" t="s">
        <v>64</v>
      </c>
      <c r="U31" s="67"/>
      <c r="V31" s="68"/>
      <c r="W31" s="68"/>
      <c r="X31" s="67">
        <f>+M33</f>
        <v>0</v>
      </c>
      <c r="Y31" s="69" t="s">
        <v>65</v>
      </c>
    </row>
    <row r="32" spans="1:25" ht="16.5" customHeight="1">
      <c r="A32" s="60" t="s">
        <v>66</v>
      </c>
      <c r="B32" s="61"/>
      <c r="C32" s="61"/>
      <c r="D32" s="61"/>
      <c r="E32" s="61"/>
      <c r="F32" s="61"/>
      <c r="G32" s="61"/>
      <c r="H32" s="62" t="str">
        <f>IF(B32="","",((E32*B32+F32*C32)/SUM(B32:C32)))</f>
        <v/>
      </c>
      <c r="I32" s="4"/>
      <c r="J32" s="59" t="s">
        <v>66</v>
      </c>
      <c r="K32" s="61"/>
      <c r="L32" s="61"/>
      <c r="M32" s="61"/>
      <c r="N32" s="61"/>
      <c r="O32" s="61"/>
      <c r="P32" s="61"/>
      <c r="R32" s="20" t="str">
        <f t="shared" si="0"/>
        <v>23/24</v>
      </c>
      <c r="S32" s="66" t="str">
        <f t="shared" si="2"/>
        <v>0560</v>
      </c>
      <c r="T32" s="75">
        <v>7006</v>
      </c>
      <c r="U32" s="75"/>
      <c r="V32" s="68"/>
      <c r="W32" s="68"/>
      <c r="X32" s="67">
        <f>N32</f>
        <v>0</v>
      </c>
      <c r="Y32" s="77" t="s">
        <v>67</v>
      </c>
    </row>
    <row r="33" spans="1:25" ht="16.5" customHeight="1">
      <c r="A33" s="60" t="s">
        <v>68</v>
      </c>
      <c r="B33" s="61"/>
      <c r="C33" s="61"/>
      <c r="D33" s="47"/>
      <c r="E33" s="61"/>
      <c r="F33" s="61"/>
      <c r="G33" s="63"/>
      <c r="H33" s="62" t="str">
        <f>IF(B33="","",((E33*B33+F33*C33)/SUM(B33:C33)))</f>
        <v/>
      </c>
      <c r="I33" s="4"/>
      <c r="J33" s="59" t="s">
        <v>68</v>
      </c>
      <c r="K33" s="61"/>
      <c r="L33" s="61"/>
      <c r="M33" s="61"/>
      <c r="N33" s="64"/>
      <c r="O33" s="64"/>
      <c r="P33" s="64"/>
      <c r="R33" s="20" t="str">
        <f t="shared" si="0"/>
        <v>23/24</v>
      </c>
      <c r="S33" s="66" t="str">
        <f t="shared" si="2"/>
        <v>0560</v>
      </c>
      <c r="T33" s="75">
        <v>7007</v>
      </c>
      <c r="U33" s="75"/>
      <c r="V33" s="68"/>
      <c r="W33" s="68"/>
      <c r="X33" s="67">
        <f>O32</f>
        <v>0</v>
      </c>
      <c r="Y33" s="77" t="s">
        <v>69</v>
      </c>
    </row>
    <row r="34" spans="1:25" ht="18" customHeight="1">
      <c r="A34" s="36" t="s">
        <v>70</v>
      </c>
      <c r="B34" s="65" t="str">
        <f>IF(B26="","",(B33+B32)/B26)</f>
        <v/>
      </c>
      <c r="C34" s="65" t="str">
        <f>IF(B26="","",(C33+C32)/B26)</f>
        <v/>
      </c>
      <c r="D34" s="65" t="str">
        <f>IF(B26="","",(D33+D32)/B26)</f>
        <v/>
      </c>
      <c r="E34" s="254" t="str">
        <f>IF(B26="","",IF(B34+C34+D34&gt;Bovinos!$AD$5," -&gt; índices (somados) acima da média",IF(B34+C34+D34&lt;Bovinos!$AD$4," -&gt; índices (somados) abaixo da média","")))</f>
        <v/>
      </c>
      <c r="F34" s="254"/>
      <c r="G34" s="254"/>
      <c r="H34" s="254"/>
      <c r="I34" s="4"/>
      <c r="J34" s="78" t="s">
        <v>70</v>
      </c>
      <c r="K34" s="65" t="str">
        <f>IF(B26="","-",(K33+K32)/B26)</f>
        <v>-</v>
      </c>
      <c r="L34" s="65" t="str">
        <f>IF(B26="","-",(L33+L32)/B26)</f>
        <v>-</v>
      </c>
      <c r="M34" s="65" t="str">
        <f>IF(B26="","-",(M33+M32+O32+N32+P32)/B26)</f>
        <v>-</v>
      </c>
      <c r="N34" s="255" t="str">
        <f>IF(AND(K34="-",L34="-",M34="-"),"",IF(K34&gt;Bovinos!$AA$5," -&gt; índice(s) fora da faixa média",IF(K34&lt;Bovinos!$AA$4," -&gt; índice(s) fora da faixa média",IF(L34&gt;Bovinos!$AB$5," -&gt; índice(s) fora da faixa média",IF(L34&lt;Bovinos!$AB$4," -&gt; índice(s) fora da faixa média",IF(M34&gt;Bovinos!$AC$5," -&gt; índice(s) fora da faixa média",IF(M34&lt;Bovinos!$AC$4," -&gt; índice(s) fora da faixa média","")))))))</f>
        <v/>
      </c>
      <c r="O34" s="255"/>
      <c r="P34" s="255"/>
      <c r="R34" s="20" t="str">
        <f t="shared" si="0"/>
        <v>23/24</v>
      </c>
      <c r="S34" s="66" t="str">
        <f t="shared" si="2"/>
        <v>0560</v>
      </c>
      <c r="T34" s="75">
        <v>7008</v>
      </c>
      <c r="U34" s="75"/>
      <c r="V34" s="68"/>
      <c r="W34" s="68"/>
      <c r="X34" s="67">
        <f>P32</f>
        <v>0</v>
      </c>
      <c r="Y34" s="77" t="s">
        <v>71</v>
      </c>
    </row>
    <row r="35" spans="1:25" ht="8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R35" s="20" t="str">
        <f t="shared" si="0"/>
        <v>23/24</v>
      </c>
      <c r="S35" s="66" t="str">
        <f t="shared" si="2"/>
        <v>0560</v>
      </c>
      <c r="T35" s="67" t="s">
        <v>72</v>
      </c>
      <c r="U35" s="67"/>
      <c r="V35" s="68"/>
      <c r="W35" s="17"/>
      <c r="X35" s="67">
        <f>+M32</f>
        <v>0</v>
      </c>
      <c r="Y35" s="69" t="s">
        <v>73</v>
      </c>
    </row>
    <row r="36" spans="1:25" ht="8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R36" s="20" t="str">
        <f t="shared" si="0"/>
        <v>23/24</v>
      </c>
      <c r="S36" s="66" t="str">
        <f t="shared" si="2"/>
        <v>0560</v>
      </c>
      <c r="T36" s="67" t="s">
        <v>74</v>
      </c>
      <c r="U36" s="67">
        <f>+H26</f>
        <v>0</v>
      </c>
      <c r="V36" s="68"/>
      <c r="W36" s="17"/>
      <c r="X36" s="67"/>
      <c r="Y36" s="69" t="s">
        <v>75</v>
      </c>
    </row>
    <row r="37" spans="1:25" ht="16.5" customHeight="1">
      <c r="A37" s="19" t="s">
        <v>18</v>
      </c>
      <c r="B37" s="19" t="s">
        <v>78</v>
      </c>
      <c r="C37" s="19" t="s">
        <v>79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20" t="str">
        <f t="shared" si="0"/>
        <v>23/24</v>
      </c>
      <c r="S37" s="21" t="str">
        <f>+B37</f>
        <v>0910</v>
      </c>
      <c r="T37" s="22">
        <v>7014</v>
      </c>
      <c r="U37" s="22"/>
      <c r="V37" s="23" t="e">
        <f>J41</f>
        <v>#DIV/0!</v>
      </c>
      <c r="W37" s="23"/>
      <c r="X37" s="23"/>
      <c r="Y37" s="24" t="s">
        <v>21</v>
      </c>
    </row>
    <row r="38" spans="1:25" ht="6" customHeight="1">
      <c r="A38" s="26"/>
      <c r="B38" s="27"/>
      <c r="C38" s="28"/>
      <c r="D38" s="28"/>
      <c r="E38" s="28"/>
      <c r="F38" s="28"/>
      <c r="G38" s="4"/>
      <c r="H38" s="4"/>
      <c r="I38" s="29"/>
      <c r="J38" s="4"/>
      <c r="K38" s="4"/>
      <c r="L38" s="30"/>
      <c r="M38" s="4"/>
      <c r="N38" s="4"/>
      <c r="O38" s="4"/>
      <c r="P38" s="4"/>
      <c r="R38" s="20" t="str">
        <f t="shared" si="0"/>
        <v>23/24</v>
      </c>
      <c r="S38" s="21" t="str">
        <f t="shared" ref="S38:S51" si="3">+S37</f>
        <v>0910</v>
      </c>
      <c r="T38" s="23"/>
      <c r="U38" s="23"/>
      <c r="V38" s="31">
        <f>M41</f>
        <v>0</v>
      </c>
      <c r="W38" s="23"/>
      <c r="X38" s="23"/>
      <c r="Y38" s="23" t="s">
        <v>22</v>
      </c>
    </row>
    <row r="39" spans="1:25" ht="11.25" customHeight="1">
      <c r="A39" s="35"/>
      <c r="B39" s="238" t="s">
        <v>26</v>
      </c>
      <c r="C39" s="239" t="s">
        <v>27</v>
      </c>
      <c r="D39" s="239"/>
      <c r="E39" s="239" t="s">
        <v>28</v>
      </c>
      <c r="F39" s="239"/>
      <c r="G39" s="35"/>
      <c r="H39" s="239" t="s">
        <v>29</v>
      </c>
      <c r="I39" s="4"/>
      <c r="J39" s="240" t="s">
        <v>30</v>
      </c>
      <c r="K39" s="241"/>
      <c r="L39" s="242"/>
      <c r="M39" s="37"/>
      <c r="N39" s="38"/>
      <c r="O39" s="4"/>
      <c r="P39" s="243" t="s">
        <v>31</v>
      </c>
      <c r="R39" s="20" t="str">
        <f t="shared" ref="R39:R70" si="4">+$S$5</f>
        <v>23/24</v>
      </c>
      <c r="S39" s="21" t="str">
        <f t="shared" si="3"/>
        <v>0910</v>
      </c>
      <c r="T39" s="22" t="s">
        <v>32</v>
      </c>
      <c r="U39" s="22"/>
      <c r="V39" s="22">
        <f>+B41</f>
        <v>0</v>
      </c>
      <c r="W39" s="39" t="str">
        <f>+H47</f>
        <v/>
      </c>
      <c r="X39" s="22">
        <f>B47+C47</f>
        <v>0</v>
      </c>
      <c r="Y39" s="24" t="s">
        <v>33</v>
      </c>
    </row>
    <row r="40" spans="1:25" ht="12" customHeight="1">
      <c r="A40" s="35"/>
      <c r="B40" s="238"/>
      <c r="C40" s="40" t="s">
        <v>35</v>
      </c>
      <c r="D40" s="40" t="s">
        <v>36</v>
      </c>
      <c r="E40" s="40" t="s">
        <v>35</v>
      </c>
      <c r="F40" s="40" t="s">
        <v>36</v>
      </c>
      <c r="G40" s="35"/>
      <c r="H40" s="239"/>
      <c r="I40" s="4"/>
      <c r="J40" s="240"/>
      <c r="K40" s="241"/>
      <c r="L40" s="242"/>
      <c r="M40" s="37"/>
      <c r="N40" s="38"/>
      <c r="O40" s="4"/>
      <c r="P40" s="243"/>
      <c r="R40" s="20" t="str">
        <f t="shared" si="4"/>
        <v>23/24</v>
      </c>
      <c r="S40" s="21" t="str">
        <f t="shared" si="3"/>
        <v>0910</v>
      </c>
      <c r="T40" s="22" t="s">
        <v>37</v>
      </c>
      <c r="U40" s="22"/>
      <c r="V40" s="41"/>
      <c r="W40" s="39" t="str">
        <f>H48</f>
        <v/>
      </c>
      <c r="X40" s="22">
        <f>B48+C48</f>
        <v>0</v>
      </c>
      <c r="Y40" s="24" t="s">
        <v>38</v>
      </c>
    </row>
    <row r="41" spans="1:25" ht="16.5" customHeight="1">
      <c r="A41" s="238" t="s">
        <v>39</v>
      </c>
      <c r="B41" s="258"/>
      <c r="C41" s="42"/>
      <c r="D41" s="42"/>
      <c r="E41" s="42"/>
      <c r="F41" s="42"/>
      <c r="G41" s="79" t="str">
        <f>IF(SUM(C42:F42)=0,"",IF(SUM(C41:F41)&lt;1,"&lt;100%",IF(SUM(C41:F41)&gt;1,"&gt;100%","OK")))</f>
        <v/>
      </c>
      <c r="H41" s="80"/>
      <c r="I41" s="4"/>
      <c r="J41" s="90" t="e">
        <f>'Leite - Produção'!Q12</f>
        <v>#DIV/0!</v>
      </c>
      <c r="K41" s="46"/>
      <c r="L41" s="245"/>
      <c r="M41" s="48"/>
      <c r="N41" s="47"/>
      <c r="O41" s="4"/>
      <c r="P41" s="49" t="e">
        <f>B41/H41</f>
        <v>#DIV/0!</v>
      </c>
      <c r="R41" s="20" t="str">
        <f t="shared" si="4"/>
        <v>23/24</v>
      </c>
      <c r="S41" s="21" t="str">
        <f t="shared" si="3"/>
        <v>0910</v>
      </c>
      <c r="T41" s="50">
        <v>7590</v>
      </c>
      <c r="U41" s="50"/>
      <c r="V41" s="41"/>
      <c r="W41" s="51">
        <f>+G47</f>
        <v>0</v>
      </c>
      <c r="X41" s="22">
        <f>D47</f>
        <v>0</v>
      </c>
      <c r="Y41" s="52" t="s">
        <v>40</v>
      </c>
    </row>
    <row r="42" spans="1:25" ht="16.5" customHeight="1">
      <c r="A42" s="238"/>
      <c r="B42" s="238"/>
      <c r="C42" s="81">
        <f>+C41*B41</f>
        <v>0</v>
      </c>
      <c r="D42" s="81">
        <f>+D41*B41</f>
        <v>0</v>
      </c>
      <c r="E42" s="81">
        <f>+E41*B41</f>
        <v>0</v>
      </c>
      <c r="F42" s="81">
        <f>+F41*B41</f>
        <v>0</v>
      </c>
      <c r="G42" s="35"/>
      <c r="H42" s="35"/>
      <c r="I42" s="4"/>
      <c r="J42" s="35"/>
      <c r="K42" s="47"/>
      <c r="L42" s="245"/>
      <c r="M42" s="47"/>
      <c r="N42" s="47"/>
      <c r="O42" s="35"/>
      <c r="P42" s="35"/>
      <c r="R42" s="20" t="str">
        <f t="shared" si="4"/>
        <v>23/24</v>
      </c>
      <c r="S42" s="21" t="str">
        <f t="shared" si="3"/>
        <v>0910</v>
      </c>
      <c r="T42" s="22" t="s">
        <v>41</v>
      </c>
      <c r="U42" s="22"/>
      <c r="V42" s="41"/>
      <c r="W42" s="41"/>
      <c r="X42" s="22">
        <f>K47</f>
        <v>0</v>
      </c>
      <c r="Y42" s="24" t="s">
        <v>42</v>
      </c>
    </row>
    <row r="43" spans="1:25" ht="4.5" customHeight="1">
      <c r="A43" s="55"/>
      <c r="B43" s="82"/>
      <c r="C43" s="83"/>
      <c r="D43" s="83"/>
      <c r="E43" s="83"/>
      <c r="F43" s="83"/>
      <c r="G43" s="83"/>
      <c r="H43" s="35"/>
      <c r="I43" s="29"/>
      <c r="J43" s="35"/>
      <c r="K43" s="35"/>
      <c r="L43" s="84"/>
      <c r="M43" s="35"/>
      <c r="N43" s="35"/>
      <c r="O43" s="35"/>
      <c r="P43" s="35"/>
      <c r="R43" s="20" t="str">
        <f t="shared" si="4"/>
        <v>23/24</v>
      </c>
      <c r="S43" s="21" t="str">
        <f t="shared" si="3"/>
        <v>0910</v>
      </c>
      <c r="T43" s="22" t="s">
        <v>43</v>
      </c>
      <c r="U43" s="22"/>
      <c r="V43" s="41"/>
      <c r="W43" s="41"/>
      <c r="X43" s="22">
        <f>K48</f>
        <v>0</v>
      </c>
      <c r="Y43" s="24" t="s">
        <v>44</v>
      </c>
    </row>
    <row r="44" spans="1:25" ht="16.5" customHeight="1">
      <c r="A44" s="246" t="s">
        <v>45</v>
      </c>
      <c r="B44" s="259" t="s">
        <v>46</v>
      </c>
      <c r="C44" s="259"/>
      <c r="D44" s="259"/>
      <c r="E44" s="259" t="s">
        <v>47</v>
      </c>
      <c r="F44" s="259"/>
      <c r="G44" s="259"/>
      <c r="H44" s="239" t="s">
        <v>48</v>
      </c>
      <c r="I44" s="4"/>
      <c r="J44" s="246" t="s">
        <v>45</v>
      </c>
      <c r="K44" s="259" t="s">
        <v>80</v>
      </c>
      <c r="L44" s="259"/>
      <c r="M44" s="259"/>
      <c r="N44" s="238" t="s">
        <v>50</v>
      </c>
      <c r="O44" s="238"/>
      <c r="P44" s="238"/>
      <c r="R44" s="20" t="str">
        <f t="shared" si="4"/>
        <v>23/24</v>
      </c>
      <c r="S44" s="21" t="str">
        <f t="shared" si="3"/>
        <v>0910</v>
      </c>
      <c r="T44" s="22" t="s">
        <v>51</v>
      </c>
      <c r="U44" s="22"/>
      <c r="V44" s="41"/>
      <c r="W44" s="41"/>
      <c r="X44" s="22">
        <f>L47</f>
        <v>0</v>
      </c>
      <c r="Y44" s="24" t="s">
        <v>52</v>
      </c>
    </row>
    <row r="45" spans="1:25" ht="16.5" customHeight="1">
      <c r="A45" s="246"/>
      <c r="B45" s="260" t="s">
        <v>53</v>
      </c>
      <c r="C45" s="260" t="s">
        <v>54</v>
      </c>
      <c r="D45" s="260" t="s">
        <v>55</v>
      </c>
      <c r="E45" s="260" t="s">
        <v>53</v>
      </c>
      <c r="F45" s="260" t="s">
        <v>54</v>
      </c>
      <c r="G45" s="260" t="s">
        <v>55</v>
      </c>
      <c r="H45" s="239"/>
      <c r="I45" s="4"/>
      <c r="J45" s="246"/>
      <c r="K45" s="261" t="s">
        <v>56</v>
      </c>
      <c r="L45" s="261" t="s">
        <v>57</v>
      </c>
      <c r="M45" s="261" t="s">
        <v>58</v>
      </c>
      <c r="N45" s="238"/>
      <c r="O45" s="238"/>
      <c r="P45" s="238"/>
      <c r="R45" s="20" t="str">
        <f t="shared" si="4"/>
        <v>23/24</v>
      </c>
      <c r="S45" s="21" t="str">
        <f t="shared" si="3"/>
        <v>0910</v>
      </c>
      <c r="T45" s="22" t="s">
        <v>59</v>
      </c>
      <c r="U45" s="22"/>
      <c r="V45" s="23"/>
      <c r="W45" s="23"/>
      <c r="X45" s="22">
        <f>+L48</f>
        <v>0</v>
      </c>
      <c r="Y45" s="24" t="s">
        <v>60</v>
      </c>
    </row>
    <row r="46" spans="1:25" ht="18" customHeight="1">
      <c r="A46" s="246"/>
      <c r="B46" s="246"/>
      <c r="C46" s="246"/>
      <c r="D46" s="246"/>
      <c r="E46" s="246"/>
      <c r="F46" s="246"/>
      <c r="G46" s="246"/>
      <c r="H46" s="246"/>
      <c r="I46" s="4"/>
      <c r="J46" s="246"/>
      <c r="K46" s="246"/>
      <c r="L46" s="246"/>
      <c r="M46" s="246"/>
      <c r="N46" s="60" t="s">
        <v>61</v>
      </c>
      <c r="O46" s="60" t="s">
        <v>62</v>
      </c>
      <c r="P46" s="60" t="s">
        <v>63</v>
      </c>
      <c r="R46" s="20" t="str">
        <f t="shared" si="4"/>
        <v>23/24</v>
      </c>
      <c r="S46" s="21" t="str">
        <f t="shared" si="3"/>
        <v>0910</v>
      </c>
      <c r="T46" s="22" t="s">
        <v>64</v>
      </c>
      <c r="U46" s="22"/>
      <c r="V46" s="23"/>
      <c r="W46" s="23"/>
      <c r="X46" s="22">
        <f>+M48</f>
        <v>0</v>
      </c>
      <c r="Y46" s="24" t="s">
        <v>65</v>
      </c>
    </row>
    <row r="47" spans="1:25" ht="16.5" customHeight="1">
      <c r="A47" s="60" t="s">
        <v>66</v>
      </c>
      <c r="B47" s="85"/>
      <c r="C47" s="85"/>
      <c r="D47" s="85"/>
      <c r="E47" s="85"/>
      <c r="F47" s="85"/>
      <c r="G47" s="85"/>
      <c r="H47" s="62" t="str">
        <f>IF(B47="","",((E47*B47+F47*C47)/SUM(B47:C47)))</f>
        <v/>
      </c>
      <c r="I47" s="4"/>
      <c r="J47" s="60" t="s">
        <v>66</v>
      </c>
      <c r="K47" s="85"/>
      <c r="L47" s="85"/>
      <c r="M47" s="85"/>
      <c r="N47" s="85"/>
      <c r="O47" s="85"/>
      <c r="P47" s="85"/>
      <c r="R47" s="20" t="str">
        <f t="shared" si="4"/>
        <v>23/24</v>
      </c>
      <c r="S47" s="21" t="str">
        <f t="shared" si="3"/>
        <v>0910</v>
      </c>
      <c r="T47" s="50">
        <v>7006</v>
      </c>
      <c r="U47" s="50"/>
      <c r="V47" s="23"/>
      <c r="W47" s="23"/>
      <c r="X47" s="22">
        <f>N47</f>
        <v>0</v>
      </c>
      <c r="Y47" s="52" t="s">
        <v>67</v>
      </c>
    </row>
    <row r="48" spans="1:25" ht="16.5" customHeight="1">
      <c r="A48" s="60" t="s">
        <v>68</v>
      </c>
      <c r="B48" s="85"/>
      <c r="C48" s="85"/>
      <c r="D48" s="35"/>
      <c r="E48" s="85"/>
      <c r="F48" s="85"/>
      <c r="G48" s="86"/>
      <c r="H48" s="62" t="str">
        <f>IF(B48="","",((E48*B48+F48*C48)/SUM(B48:C48)))</f>
        <v/>
      </c>
      <c r="I48" s="4"/>
      <c r="J48" s="60" t="s">
        <v>68</v>
      </c>
      <c r="K48" s="85"/>
      <c r="L48" s="85"/>
      <c r="M48" s="61"/>
      <c r="N48" s="87"/>
      <c r="O48" s="87"/>
      <c r="P48" s="87"/>
      <c r="R48" s="20" t="str">
        <f t="shared" si="4"/>
        <v>23/24</v>
      </c>
      <c r="S48" s="21" t="str">
        <f t="shared" si="3"/>
        <v>0910</v>
      </c>
      <c r="T48" s="50">
        <v>7007</v>
      </c>
      <c r="U48" s="50"/>
      <c r="V48" s="23"/>
      <c r="W48" s="23"/>
      <c r="X48" s="22">
        <f>O47</f>
        <v>0</v>
      </c>
      <c r="Y48" s="52" t="s">
        <v>69</v>
      </c>
    </row>
    <row r="49" spans="1:25" ht="18" customHeight="1">
      <c r="A49" s="36" t="s">
        <v>70</v>
      </c>
      <c r="B49" s="88" t="str">
        <f>IF(B41="","",(B48+B47)/B41)</f>
        <v/>
      </c>
      <c r="C49" s="88" t="str">
        <f>IF(B41="","",(C48+C47)/B41)</f>
        <v/>
      </c>
      <c r="D49" s="88" t="str">
        <f>IF(B41="","",(D48+D47)/B41)</f>
        <v/>
      </c>
      <c r="E49" s="254" t="str">
        <f>IF(B41="","",IF(B49+C49+D49&gt;Bovinos!$AD$5," -&gt; índices (somados) acima da média",IF(B49+C49+D49&lt;Bovinos!$AD$4," -&gt; índices (somados) abaixo da média","")))</f>
        <v/>
      </c>
      <c r="F49" s="254"/>
      <c r="G49" s="254"/>
      <c r="H49" s="254"/>
      <c r="I49" s="4"/>
      <c r="J49" s="36" t="s">
        <v>70</v>
      </c>
      <c r="K49" s="89" t="str">
        <f>IF(B41="","-",(K48+K47)/B41)</f>
        <v>-</v>
      </c>
      <c r="L49" s="89" t="str">
        <f>IF(B41="","-",(L48+L47)/B41)</f>
        <v>-</v>
      </c>
      <c r="M49" s="89" t="str">
        <f>IF(B41="","-",(M48+M47+O47+N47+P47)/B41)</f>
        <v>-</v>
      </c>
      <c r="N49" s="255" t="str">
        <f>IF(AND(K49="-",L49="-",M49="-"),"",IF(K49&gt;Bovinos!$AA$5," -&gt; índice(s) fora da faixa média",IF(K49&lt;Bovinos!$AA$4," -&gt; índice(s) fora da faixa média",IF(L49&gt;Bovinos!$AB$5," -&gt; índice(s) fora da faixa média",IF(L49&lt;Bovinos!$AB$4," -&gt; índice(s) fora da faixa média",IF(M49&gt;Bovinos!$AC$5," -&gt; índice(s) fora da faixa média",IF(M49&lt;Bovinos!$AC$4," -&gt; índice(s) fora da faixa média","")))))))</f>
        <v/>
      </c>
      <c r="O49" s="255"/>
      <c r="P49" s="255"/>
      <c r="R49" s="20" t="str">
        <f t="shared" si="4"/>
        <v>23/24</v>
      </c>
      <c r="S49" s="21" t="str">
        <f t="shared" si="3"/>
        <v>0910</v>
      </c>
      <c r="T49" s="50">
        <v>7008</v>
      </c>
      <c r="U49" s="50"/>
      <c r="V49" s="23"/>
      <c r="W49" s="23"/>
      <c r="X49" s="22">
        <f>P47</f>
        <v>0</v>
      </c>
      <c r="Y49" s="52" t="s">
        <v>71</v>
      </c>
    </row>
    <row r="50" spans="1:25" ht="7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20" t="str">
        <f t="shared" si="4"/>
        <v>23/24</v>
      </c>
      <c r="S50" s="21" t="str">
        <f t="shared" si="3"/>
        <v>0910</v>
      </c>
      <c r="T50" s="22" t="s">
        <v>72</v>
      </c>
      <c r="U50" s="22"/>
      <c r="V50" s="23"/>
      <c r="W50" s="23"/>
      <c r="X50" s="22">
        <f>+M47</f>
        <v>0</v>
      </c>
      <c r="Y50" s="24" t="s">
        <v>73</v>
      </c>
    </row>
    <row r="51" spans="1:25" ht="7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20" t="str">
        <f t="shared" si="4"/>
        <v>23/24</v>
      </c>
      <c r="S51" s="21" t="str">
        <f t="shared" si="3"/>
        <v>0910</v>
      </c>
      <c r="T51" s="22" t="s">
        <v>74</v>
      </c>
      <c r="U51" s="22">
        <f>+H41</f>
        <v>0</v>
      </c>
      <c r="V51" s="23"/>
      <c r="W51" s="23"/>
      <c r="X51" s="22"/>
      <c r="Y51" s="24" t="s">
        <v>75</v>
      </c>
    </row>
    <row r="52" spans="1:25" ht="16.5" customHeight="1">
      <c r="A52" s="19" t="s">
        <v>18</v>
      </c>
      <c r="B52" s="19" t="s">
        <v>81</v>
      </c>
      <c r="C52" s="19" t="s">
        <v>82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R52" s="20" t="str">
        <f t="shared" si="4"/>
        <v>23/24</v>
      </c>
      <c r="S52" s="66" t="str">
        <f>+B52</f>
        <v>1040</v>
      </c>
      <c r="T52" s="67">
        <v>7014</v>
      </c>
      <c r="U52" s="67"/>
      <c r="V52" s="68" t="e">
        <f>J56</f>
        <v>#DIV/0!</v>
      </c>
      <c r="W52" s="68"/>
      <c r="X52" s="68"/>
      <c r="Y52" s="69" t="s">
        <v>21</v>
      </c>
    </row>
    <row r="53" spans="1:25" ht="6" customHeight="1">
      <c r="A53" s="26"/>
      <c r="B53" s="27"/>
      <c r="C53" s="28"/>
      <c r="D53" s="28"/>
      <c r="E53" s="28"/>
      <c r="F53" s="28"/>
      <c r="G53" s="4"/>
      <c r="H53" s="4"/>
      <c r="I53" s="29"/>
      <c r="J53" s="4"/>
      <c r="K53" s="4"/>
      <c r="L53" s="30"/>
      <c r="M53" s="4"/>
      <c r="N53" s="4"/>
      <c r="O53" s="4"/>
      <c r="P53" s="4"/>
      <c r="R53" s="20" t="str">
        <f t="shared" si="4"/>
        <v>23/24</v>
      </c>
      <c r="S53" s="66" t="str">
        <f t="shared" ref="S53:S66" si="5">+S52</f>
        <v>1040</v>
      </c>
      <c r="T53" s="68"/>
      <c r="U53" s="68"/>
      <c r="V53" s="70">
        <f>M56</f>
        <v>0</v>
      </c>
      <c r="W53" s="68"/>
      <c r="X53" s="68"/>
      <c r="Y53" s="71" t="s">
        <v>22</v>
      </c>
    </row>
    <row r="54" spans="1:25" ht="11.25" customHeight="1">
      <c r="A54" s="35"/>
      <c r="B54" s="238" t="s">
        <v>26</v>
      </c>
      <c r="C54" s="239" t="s">
        <v>27</v>
      </c>
      <c r="D54" s="239"/>
      <c r="E54" s="239" t="s">
        <v>28</v>
      </c>
      <c r="F54" s="239"/>
      <c r="G54" s="35"/>
      <c r="H54" s="239" t="s">
        <v>29</v>
      </c>
      <c r="I54" s="4"/>
      <c r="J54" s="240" t="s">
        <v>30</v>
      </c>
      <c r="K54" s="241"/>
      <c r="L54" s="242"/>
      <c r="M54" s="37"/>
      <c r="N54" s="38"/>
      <c r="O54" s="4"/>
      <c r="P54" s="243" t="s">
        <v>31</v>
      </c>
      <c r="R54" s="20" t="str">
        <f t="shared" si="4"/>
        <v>23/24</v>
      </c>
      <c r="S54" s="66" t="str">
        <f t="shared" si="5"/>
        <v>1040</v>
      </c>
      <c r="T54" s="67" t="s">
        <v>32</v>
      </c>
      <c r="U54" s="67"/>
      <c r="V54" s="67">
        <f>+B56</f>
        <v>0</v>
      </c>
      <c r="W54" s="72" t="str">
        <f>+H62</f>
        <v/>
      </c>
      <c r="X54" s="67">
        <f>B62+C62</f>
        <v>0</v>
      </c>
      <c r="Y54" s="69" t="s">
        <v>33</v>
      </c>
    </row>
    <row r="55" spans="1:25" ht="12" customHeight="1">
      <c r="A55" s="35"/>
      <c r="B55" s="238"/>
      <c r="C55" s="40" t="s">
        <v>35</v>
      </c>
      <c r="D55" s="40" t="s">
        <v>36</v>
      </c>
      <c r="E55" s="40" t="s">
        <v>35</v>
      </c>
      <c r="F55" s="40" t="s">
        <v>36</v>
      </c>
      <c r="G55" s="35"/>
      <c r="H55" s="239"/>
      <c r="I55" s="4"/>
      <c r="J55" s="240"/>
      <c r="K55" s="241"/>
      <c r="L55" s="242"/>
      <c r="M55" s="37"/>
      <c r="N55" s="38"/>
      <c r="O55" s="4"/>
      <c r="P55" s="243"/>
      <c r="R55" s="20" t="str">
        <f t="shared" si="4"/>
        <v>23/24</v>
      </c>
      <c r="S55" s="66" t="str">
        <f t="shared" si="5"/>
        <v>1040</v>
      </c>
      <c r="T55" s="67" t="s">
        <v>37</v>
      </c>
      <c r="U55" s="67"/>
      <c r="V55" s="73"/>
      <c r="W55" s="72" t="str">
        <f>H63</f>
        <v/>
      </c>
      <c r="X55" s="67">
        <f>B63+C63</f>
        <v>0</v>
      </c>
      <c r="Y55" s="69" t="s">
        <v>38</v>
      </c>
    </row>
    <row r="56" spans="1:25" ht="16.5" customHeight="1">
      <c r="A56" s="238" t="s">
        <v>39</v>
      </c>
      <c r="B56" s="258"/>
      <c r="C56" s="42"/>
      <c r="D56" s="42"/>
      <c r="E56" s="42"/>
      <c r="F56" s="42"/>
      <c r="G56" s="79" t="str">
        <f>IF(SUM(C57:F57)=0,"",IF(SUM(C56:F56)&lt;1,"&lt;100%",IF(SUM(C56:F56)&gt;1,"&gt;100%","OK")))</f>
        <v/>
      </c>
      <c r="H56" s="80"/>
      <c r="I56" s="4"/>
      <c r="J56" s="90" t="e">
        <f>'Leite - Produção'!Q13</f>
        <v>#DIV/0!</v>
      </c>
      <c r="K56" s="46"/>
      <c r="L56" s="245"/>
      <c r="M56" s="48"/>
      <c r="N56" s="47"/>
      <c r="O56" s="4"/>
      <c r="P56" s="49" t="e">
        <f>B56/H56</f>
        <v>#DIV/0!</v>
      </c>
      <c r="R56" s="20" t="str">
        <f t="shared" si="4"/>
        <v>23/24</v>
      </c>
      <c r="S56" s="66" t="str">
        <f t="shared" si="5"/>
        <v>1040</v>
      </c>
      <c r="T56" s="75">
        <v>7590</v>
      </c>
      <c r="U56" s="75"/>
      <c r="V56" s="73"/>
      <c r="W56" s="76">
        <f>+G62</f>
        <v>0</v>
      </c>
      <c r="X56" s="67">
        <f>D62</f>
        <v>0</v>
      </c>
      <c r="Y56" s="77" t="s">
        <v>40</v>
      </c>
    </row>
    <row r="57" spans="1:25" ht="16.5" customHeight="1">
      <c r="A57" s="238"/>
      <c r="B57" s="238"/>
      <c r="C57" s="81">
        <f>+C56*B56</f>
        <v>0</v>
      </c>
      <c r="D57" s="81">
        <f>+D56*B56</f>
        <v>0</v>
      </c>
      <c r="E57" s="81">
        <f>+E56*B56</f>
        <v>0</v>
      </c>
      <c r="F57" s="81">
        <f>+F56*B56</f>
        <v>0</v>
      </c>
      <c r="G57" s="35"/>
      <c r="H57" s="35"/>
      <c r="I57" s="4"/>
      <c r="J57" s="35"/>
      <c r="K57" s="47"/>
      <c r="L57" s="245"/>
      <c r="M57" s="47"/>
      <c r="N57" s="47"/>
      <c r="O57" s="35"/>
      <c r="P57" s="35"/>
      <c r="R57" s="20" t="str">
        <f t="shared" si="4"/>
        <v>23/24</v>
      </c>
      <c r="S57" s="66" t="str">
        <f t="shared" si="5"/>
        <v>1040</v>
      </c>
      <c r="T57" s="67" t="s">
        <v>41</v>
      </c>
      <c r="U57" s="67"/>
      <c r="V57" s="73"/>
      <c r="W57" s="73"/>
      <c r="X57" s="67">
        <f>K62</f>
        <v>0</v>
      </c>
      <c r="Y57" s="69" t="s">
        <v>42</v>
      </c>
    </row>
    <row r="58" spans="1:25" ht="4.5" customHeight="1">
      <c r="A58" s="55"/>
      <c r="B58" s="82"/>
      <c r="C58" s="83"/>
      <c r="D58" s="83"/>
      <c r="E58" s="83"/>
      <c r="F58" s="83"/>
      <c r="G58" s="83"/>
      <c r="H58" s="35"/>
      <c r="I58" s="29"/>
      <c r="J58" s="35"/>
      <c r="K58" s="35"/>
      <c r="L58" s="84"/>
      <c r="M58" s="35"/>
      <c r="N58" s="35"/>
      <c r="O58" s="35"/>
      <c r="P58" s="35"/>
      <c r="R58" s="20" t="str">
        <f t="shared" si="4"/>
        <v>23/24</v>
      </c>
      <c r="S58" s="66" t="str">
        <f t="shared" si="5"/>
        <v>1040</v>
      </c>
      <c r="T58" s="67" t="s">
        <v>43</v>
      </c>
      <c r="U58" s="67"/>
      <c r="V58" s="73"/>
      <c r="W58" s="73"/>
      <c r="X58" s="67">
        <f>K63</f>
        <v>0</v>
      </c>
      <c r="Y58" s="69" t="s">
        <v>44</v>
      </c>
    </row>
    <row r="59" spans="1:25" ht="16.5" customHeight="1">
      <c r="A59" s="246" t="s">
        <v>45</v>
      </c>
      <c r="B59" s="259" t="s">
        <v>46</v>
      </c>
      <c r="C59" s="259"/>
      <c r="D59" s="259"/>
      <c r="E59" s="259" t="s">
        <v>47</v>
      </c>
      <c r="F59" s="259"/>
      <c r="G59" s="259"/>
      <c r="H59" s="239" t="s">
        <v>48</v>
      </c>
      <c r="I59" s="4"/>
      <c r="J59" s="246" t="s">
        <v>45</v>
      </c>
      <c r="K59" s="259" t="s">
        <v>80</v>
      </c>
      <c r="L59" s="259"/>
      <c r="M59" s="259"/>
      <c r="N59" s="238" t="s">
        <v>50</v>
      </c>
      <c r="O59" s="238"/>
      <c r="P59" s="238"/>
      <c r="R59" s="20" t="str">
        <f t="shared" si="4"/>
        <v>23/24</v>
      </c>
      <c r="S59" s="66" t="str">
        <f t="shared" si="5"/>
        <v>1040</v>
      </c>
      <c r="T59" s="67" t="s">
        <v>51</v>
      </c>
      <c r="U59" s="67"/>
      <c r="V59" s="73"/>
      <c r="W59" s="73"/>
      <c r="X59" s="67">
        <f>L62</f>
        <v>0</v>
      </c>
      <c r="Y59" s="69" t="s">
        <v>52</v>
      </c>
    </row>
    <row r="60" spans="1:25" ht="16.5" customHeight="1">
      <c r="A60" s="246"/>
      <c r="B60" s="260" t="s">
        <v>53</v>
      </c>
      <c r="C60" s="260" t="s">
        <v>54</v>
      </c>
      <c r="D60" s="260" t="s">
        <v>55</v>
      </c>
      <c r="E60" s="260" t="s">
        <v>53</v>
      </c>
      <c r="F60" s="260" t="s">
        <v>54</v>
      </c>
      <c r="G60" s="260" t="s">
        <v>55</v>
      </c>
      <c r="H60" s="239"/>
      <c r="I60" s="4"/>
      <c r="J60" s="246"/>
      <c r="K60" s="261" t="s">
        <v>56</v>
      </c>
      <c r="L60" s="261" t="s">
        <v>57</v>
      </c>
      <c r="M60" s="261" t="s">
        <v>58</v>
      </c>
      <c r="N60" s="238"/>
      <c r="O60" s="238"/>
      <c r="P60" s="238"/>
      <c r="R60" s="20" t="str">
        <f t="shared" si="4"/>
        <v>23/24</v>
      </c>
      <c r="S60" s="66" t="str">
        <f t="shared" si="5"/>
        <v>1040</v>
      </c>
      <c r="T60" s="67" t="s">
        <v>59</v>
      </c>
      <c r="U60" s="67"/>
      <c r="V60" s="68"/>
      <c r="W60" s="68"/>
      <c r="X60" s="67">
        <f>+L63</f>
        <v>0</v>
      </c>
      <c r="Y60" s="69" t="s">
        <v>60</v>
      </c>
    </row>
    <row r="61" spans="1:25" ht="18" customHeight="1">
      <c r="A61" s="246"/>
      <c r="B61" s="246"/>
      <c r="C61" s="246"/>
      <c r="D61" s="246"/>
      <c r="E61" s="246"/>
      <c r="F61" s="246"/>
      <c r="G61" s="246"/>
      <c r="H61" s="246"/>
      <c r="I61" s="4"/>
      <c r="J61" s="246"/>
      <c r="K61" s="246"/>
      <c r="L61" s="246"/>
      <c r="M61" s="246"/>
      <c r="N61" s="60" t="s">
        <v>61</v>
      </c>
      <c r="O61" s="60" t="s">
        <v>62</v>
      </c>
      <c r="P61" s="60" t="s">
        <v>63</v>
      </c>
      <c r="R61" s="20" t="str">
        <f t="shared" si="4"/>
        <v>23/24</v>
      </c>
      <c r="S61" s="66" t="str">
        <f t="shared" si="5"/>
        <v>1040</v>
      </c>
      <c r="T61" s="67" t="s">
        <v>64</v>
      </c>
      <c r="U61" s="67"/>
      <c r="V61" s="68"/>
      <c r="W61" s="68"/>
      <c r="X61" s="67">
        <f>+M63</f>
        <v>0</v>
      </c>
      <c r="Y61" s="69" t="s">
        <v>65</v>
      </c>
    </row>
    <row r="62" spans="1:25" ht="16.5" customHeight="1">
      <c r="A62" s="60" t="s">
        <v>66</v>
      </c>
      <c r="B62" s="85"/>
      <c r="C62" s="85"/>
      <c r="D62" s="85"/>
      <c r="E62" s="85"/>
      <c r="F62" s="85"/>
      <c r="G62" s="85"/>
      <c r="H62" s="62" t="str">
        <f>IF(B62="","",((E62*B62+F62*C62)/SUM(B62:C62)))</f>
        <v/>
      </c>
      <c r="I62" s="4"/>
      <c r="J62" s="60" t="s">
        <v>66</v>
      </c>
      <c r="K62" s="85"/>
      <c r="L62" s="85"/>
      <c r="M62" s="85"/>
      <c r="N62" s="85"/>
      <c r="O62" s="85"/>
      <c r="P62" s="85"/>
      <c r="R62" s="20" t="str">
        <f t="shared" si="4"/>
        <v>23/24</v>
      </c>
      <c r="S62" s="66" t="str">
        <f t="shared" si="5"/>
        <v>1040</v>
      </c>
      <c r="T62" s="75">
        <v>7006</v>
      </c>
      <c r="U62" s="75"/>
      <c r="V62" s="68"/>
      <c r="W62" s="68"/>
      <c r="X62" s="67">
        <f>N62</f>
        <v>0</v>
      </c>
      <c r="Y62" s="77" t="s">
        <v>67</v>
      </c>
    </row>
    <row r="63" spans="1:25" ht="16.5" customHeight="1">
      <c r="A63" s="60" t="s">
        <v>68</v>
      </c>
      <c r="B63" s="85"/>
      <c r="C63" s="85"/>
      <c r="D63" s="35"/>
      <c r="E63" s="85"/>
      <c r="F63" s="85"/>
      <c r="G63" s="86"/>
      <c r="H63" s="62" t="str">
        <f>IF(B63="","",((E63*B63+F63*C63)/SUM(B63:C63)))</f>
        <v/>
      </c>
      <c r="I63" s="4"/>
      <c r="J63" s="60" t="s">
        <v>68</v>
      </c>
      <c r="K63" s="85"/>
      <c r="L63" s="85"/>
      <c r="M63" s="61"/>
      <c r="N63" s="87"/>
      <c r="O63" s="87"/>
      <c r="P63" s="87"/>
      <c r="R63" s="20" t="str">
        <f t="shared" si="4"/>
        <v>23/24</v>
      </c>
      <c r="S63" s="66" t="str">
        <f t="shared" si="5"/>
        <v>1040</v>
      </c>
      <c r="T63" s="75">
        <v>7007</v>
      </c>
      <c r="U63" s="75"/>
      <c r="V63" s="68"/>
      <c r="W63" s="68"/>
      <c r="X63" s="67">
        <f>O62</f>
        <v>0</v>
      </c>
      <c r="Y63" s="77" t="s">
        <v>69</v>
      </c>
    </row>
    <row r="64" spans="1:25" ht="18" customHeight="1">
      <c r="A64" s="36" t="s">
        <v>70</v>
      </c>
      <c r="B64" s="88" t="str">
        <f>IF(B56="","",(B63+B62)/B56)</f>
        <v/>
      </c>
      <c r="C64" s="88" t="str">
        <f>IF(B56="","",(C63+C62)/B56)</f>
        <v/>
      </c>
      <c r="D64" s="88" t="str">
        <f>IF(B56="","",(D63+D62)/B56)</f>
        <v/>
      </c>
      <c r="E64" s="254" t="str">
        <f>IF(B56="","",IF(B64+C64+D64&gt;Bovinos!$AD$5," -&gt; índices (somados) acima da média",IF(B64+C64+D64&lt;Bovinos!$AD$4," -&gt; índices (somados) abaixo da média","")))</f>
        <v/>
      </c>
      <c r="F64" s="254"/>
      <c r="G64" s="254"/>
      <c r="H64" s="254"/>
      <c r="I64" s="4"/>
      <c r="J64" s="36" t="s">
        <v>70</v>
      </c>
      <c r="K64" s="89"/>
      <c r="L64" s="89"/>
      <c r="M64" s="89"/>
      <c r="N64" s="255" t="str">
        <f>IF(AND(K64="-",L64="-",M64="-"),"",IF(K64&gt;Bovinos!$AA$5," -&gt; índice(s) fora da faixa média",IF(K64&lt;Bovinos!$AA$4," -&gt; índice(s) fora da faixa média",IF(L64&gt;Bovinos!$AB$5," -&gt; índice(s) fora da faixa média",IF(L64&lt;Bovinos!$AB$4," -&gt; índice(s) fora da faixa média",IF(M64&gt;Bovinos!$AC$5," -&gt; índice(s) fora da faixa média",IF(M64&lt;Bovinos!$AC$4," -&gt; índice(s) fora da faixa média","")))))))</f>
        <v xml:space="preserve"> -&gt; índice(s) fora da faixa média</v>
      </c>
      <c r="O64" s="255"/>
      <c r="P64" s="255"/>
      <c r="R64" s="20" t="str">
        <f t="shared" si="4"/>
        <v>23/24</v>
      </c>
      <c r="S64" s="66" t="str">
        <f t="shared" si="5"/>
        <v>1040</v>
      </c>
      <c r="T64" s="75">
        <v>7008</v>
      </c>
      <c r="U64" s="75"/>
      <c r="V64" s="68"/>
      <c r="W64" s="68"/>
      <c r="X64" s="67">
        <f>P62</f>
        <v>0</v>
      </c>
      <c r="Y64" s="77" t="s">
        <v>71</v>
      </c>
    </row>
    <row r="65" spans="1:25" ht="7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R65" s="20" t="str">
        <f t="shared" si="4"/>
        <v>23/24</v>
      </c>
      <c r="S65" s="66" t="str">
        <f t="shared" si="5"/>
        <v>1040</v>
      </c>
      <c r="T65" s="67" t="s">
        <v>72</v>
      </c>
      <c r="U65" s="67"/>
      <c r="V65" s="68"/>
      <c r="W65" s="17"/>
      <c r="X65" s="67">
        <f>+M62</f>
        <v>0</v>
      </c>
      <c r="Y65" s="69" t="s">
        <v>73</v>
      </c>
    </row>
    <row r="66" spans="1:25" ht="7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20" t="str">
        <f t="shared" si="4"/>
        <v>23/24</v>
      </c>
      <c r="S66" s="66" t="str">
        <f t="shared" si="5"/>
        <v>1040</v>
      </c>
      <c r="T66" s="67" t="s">
        <v>74</v>
      </c>
      <c r="U66" s="67">
        <f>+H56</f>
        <v>0</v>
      </c>
      <c r="V66" s="68"/>
      <c r="W66" s="17"/>
      <c r="X66" s="67"/>
      <c r="Y66" s="69" t="s">
        <v>75</v>
      </c>
    </row>
    <row r="67" spans="1:25" ht="16.5" customHeight="1">
      <c r="A67" s="19" t="s">
        <v>18</v>
      </c>
      <c r="B67" s="19" t="s">
        <v>83</v>
      </c>
      <c r="C67" s="19" t="s">
        <v>84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R67" s="20" t="str">
        <f t="shared" si="4"/>
        <v>23/24</v>
      </c>
      <c r="S67" s="21" t="str">
        <f>+B67</f>
        <v>1240</v>
      </c>
      <c r="T67" s="22">
        <v>7014</v>
      </c>
      <c r="U67" s="22"/>
      <c r="V67" s="23" t="e">
        <f>J71</f>
        <v>#DIV/0!</v>
      </c>
      <c r="W67" s="23"/>
      <c r="X67" s="23"/>
      <c r="Y67" s="24" t="s">
        <v>21</v>
      </c>
    </row>
    <row r="68" spans="1:25" ht="6" customHeight="1">
      <c r="A68" s="26"/>
      <c r="B68" s="27"/>
      <c r="C68" s="28"/>
      <c r="D68" s="28"/>
      <c r="E68" s="28"/>
      <c r="F68" s="28"/>
      <c r="G68" s="4"/>
      <c r="H68" s="4"/>
      <c r="I68" s="29"/>
      <c r="J68" s="4"/>
      <c r="K68" s="4"/>
      <c r="L68" s="30"/>
      <c r="M68" s="4"/>
      <c r="N68" s="4"/>
      <c r="O68" s="4"/>
      <c r="P68" s="4"/>
      <c r="R68" s="20" t="str">
        <f t="shared" si="4"/>
        <v>23/24</v>
      </c>
      <c r="S68" s="21" t="str">
        <f t="shared" ref="S68:S81" si="6">+S67</f>
        <v>1240</v>
      </c>
      <c r="T68" s="23"/>
      <c r="U68" s="23"/>
      <c r="V68" s="31">
        <f>M71</f>
        <v>0</v>
      </c>
      <c r="W68" s="23"/>
      <c r="X68" s="23"/>
      <c r="Y68" s="23" t="s">
        <v>22</v>
      </c>
    </row>
    <row r="69" spans="1:25" ht="11.25" customHeight="1">
      <c r="A69" s="35"/>
      <c r="B69" s="238" t="s">
        <v>26</v>
      </c>
      <c r="C69" s="239" t="s">
        <v>27</v>
      </c>
      <c r="D69" s="239"/>
      <c r="E69" s="239" t="s">
        <v>28</v>
      </c>
      <c r="F69" s="239"/>
      <c r="G69" s="35"/>
      <c r="H69" s="239" t="s">
        <v>29</v>
      </c>
      <c r="I69" s="4"/>
      <c r="J69" s="240" t="s">
        <v>30</v>
      </c>
      <c r="K69" s="241"/>
      <c r="L69" s="242"/>
      <c r="M69" s="37"/>
      <c r="N69" s="38"/>
      <c r="O69" s="4"/>
      <c r="P69" s="243" t="s">
        <v>31</v>
      </c>
      <c r="R69" s="20" t="str">
        <f t="shared" si="4"/>
        <v>23/24</v>
      </c>
      <c r="S69" s="21" t="str">
        <f t="shared" si="6"/>
        <v>1240</v>
      </c>
      <c r="T69" s="22" t="s">
        <v>32</v>
      </c>
      <c r="U69" s="22"/>
      <c r="V69" s="22">
        <f>+B71</f>
        <v>0</v>
      </c>
      <c r="W69" s="39" t="str">
        <f>+H77</f>
        <v/>
      </c>
      <c r="X69" s="22">
        <f>B77+C77</f>
        <v>0</v>
      </c>
      <c r="Y69" s="24" t="s">
        <v>33</v>
      </c>
    </row>
    <row r="70" spans="1:25" ht="12" customHeight="1">
      <c r="A70" s="35"/>
      <c r="B70" s="238"/>
      <c r="C70" s="40" t="s">
        <v>35</v>
      </c>
      <c r="D70" s="40" t="s">
        <v>36</v>
      </c>
      <c r="E70" s="40" t="s">
        <v>35</v>
      </c>
      <c r="F70" s="40" t="s">
        <v>36</v>
      </c>
      <c r="G70" s="35"/>
      <c r="H70" s="239"/>
      <c r="I70" s="4"/>
      <c r="J70" s="240"/>
      <c r="K70" s="241"/>
      <c r="L70" s="242"/>
      <c r="M70" s="37"/>
      <c r="N70" s="38"/>
      <c r="O70" s="4"/>
      <c r="P70" s="243"/>
      <c r="R70" s="20" t="str">
        <f t="shared" si="4"/>
        <v>23/24</v>
      </c>
      <c r="S70" s="21" t="str">
        <f t="shared" si="6"/>
        <v>1240</v>
      </c>
      <c r="T70" s="22" t="s">
        <v>37</v>
      </c>
      <c r="U70" s="22"/>
      <c r="V70" s="41"/>
      <c r="W70" s="39" t="str">
        <f>H78</f>
        <v/>
      </c>
      <c r="X70" s="22">
        <f>B78+C78</f>
        <v>0</v>
      </c>
      <c r="Y70" s="24" t="s">
        <v>38</v>
      </c>
    </row>
    <row r="71" spans="1:25" ht="16.5" customHeight="1">
      <c r="A71" s="238" t="s">
        <v>39</v>
      </c>
      <c r="B71" s="258"/>
      <c r="C71" s="42"/>
      <c r="D71" s="42"/>
      <c r="E71" s="42"/>
      <c r="F71" s="42"/>
      <c r="G71" s="79" t="str">
        <f>IF(SUM(C72:F72)=0,"",IF(SUM(C71:F71)&lt;1,"&lt;100%",IF(SUM(C71:F71)&gt;1,"&gt;100%","OK")))</f>
        <v/>
      </c>
      <c r="H71" s="80"/>
      <c r="I71" s="4"/>
      <c r="J71" s="90" t="e">
        <f>'Leite - Produção'!Q14</f>
        <v>#DIV/0!</v>
      </c>
      <c r="K71" s="46"/>
      <c r="L71" s="245"/>
      <c r="M71" s="48"/>
      <c r="N71" s="47"/>
      <c r="O71" s="4"/>
      <c r="P71" s="49" t="e">
        <f>B71/H71</f>
        <v>#DIV/0!</v>
      </c>
      <c r="R71" s="20" t="str">
        <f t="shared" ref="R71:R102" si="7">+$S$5</f>
        <v>23/24</v>
      </c>
      <c r="S71" s="21" t="str">
        <f t="shared" si="6"/>
        <v>1240</v>
      </c>
      <c r="T71" s="50">
        <v>7590</v>
      </c>
      <c r="U71" s="50"/>
      <c r="V71" s="41"/>
      <c r="W71" s="51">
        <f>+G77</f>
        <v>0</v>
      </c>
      <c r="X71" s="22">
        <f>D77</f>
        <v>0</v>
      </c>
      <c r="Y71" s="52" t="s">
        <v>40</v>
      </c>
    </row>
    <row r="72" spans="1:25" ht="16.5" customHeight="1">
      <c r="A72" s="238"/>
      <c r="B72" s="238"/>
      <c r="C72" s="81">
        <f>+C71*B71</f>
        <v>0</v>
      </c>
      <c r="D72" s="81">
        <f>+D71*B71</f>
        <v>0</v>
      </c>
      <c r="E72" s="81">
        <f>+E71*B71</f>
        <v>0</v>
      </c>
      <c r="F72" s="81">
        <f>+F71*B71</f>
        <v>0</v>
      </c>
      <c r="G72" s="35"/>
      <c r="H72" s="35"/>
      <c r="I72" s="4"/>
      <c r="J72" s="35"/>
      <c r="K72" s="47"/>
      <c r="L72" s="245"/>
      <c r="M72" s="47"/>
      <c r="N72" s="47"/>
      <c r="O72" s="35"/>
      <c r="P72" s="35"/>
      <c r="R72" s="20" t="str">
        <f t="shared" si="7"/>
        <v>23/24</v>
      </c>
      <c r="S72" s="21" t="str">
        <f t="shared" si="6"/>
        <v>1240</v>
      </c>
      <c r="T72" s="22" t="s">
        <v>41</v>
      </c>
      <c r="U72" s="22"/>
      <c r="V72" s="41"/>
      <c r="W72" s="41"/>
      <c r="X72" s="22">
        <f>K77</f>
        <v>0</v>
      </c>
      <c r="Y72" s="24" t="s">
        <v>42</v>
      </c>
    </row>
    <row r="73" spans="1:25" ht="4.5" customHeight="1">
      <c r="A73" s="55"/>
      <c r="B73" s="82"/>
      <c r="C73" s="83"/>
      <c r="D73" s="83"/>
      <c r="E73" s="83"/>
      <c r="F73" s="83"/>
      <c r="G73" s="83"/>
      <c r="H73" s="35"/>
      <c r="I73" s="29"/>
      <c r="J73" s="35"/>
      <c r="K73" s="35"/>
      <c r="L73" s="84"/>
      <c r="M73" s="35"/>
      <c r="N73" s="35"/>
      <c r="O73" s="35"/>
      <c r="P73" s="35"/>
      <c r="R73" s="20" t="str">
        <f t="shared" si="7"/>
        <v>23/24</v>
      </c>
      <c r="S73" s="21" t="str">
        <f t="shared" si="6"/>
        <v>1240</v>
      </c>
      <c r="T73" s="22" t="s">
        <v>43</v>
      </c>
      <c r="U73" s="22"/>
      <c r="V73" s="41"/>
      <c r="W73" s="41"/>
      <c r="X73" s="22">
        <f>K78</f>
        <v>0</v>
      </c>
      <c r="Y73" s="24" t="s">
        <v>44</v>
      </c>
    </row>
    <row r="74" spans="1:25" ht="16.5" customHeight="1">
      <c r="A74" s="246" t="s">
        <v>45</v>
      </c>
      <c r="B74" s="259" t="s">
        <v>46</v>
      </c>
      <c r="C74" s="259"/>
      <c r="D74" s="259"/>
      <c r="E74" s="259" t="s">
        <v>47</v>
      </c>
      <c r="F74" s="259"/>
      <c r="G74" s="259"/>
      <c r="H74" s="239" t="s">
        <v>48</v>
      </c>
      <c r="I74" s="4"/>
      <c r="J74" s="246" t="s">
        <v>45</v>
      </c>
      <c r="K74" s="259" t="s">
        <v>80</v>
      </c>
      <c r="L74" s="259"/>
      <c r="M74" s="259"/>
      <c r="N74" s="238" t="s">
        <v>50</v>
      </c>
      <c r="O74" s="238"/>
      <c r="P74" s="238"/>
      <c r="R74" s="20" t="str">
        <f t="shared" si="7"/>
        <v>23/24</v>
      </c>
      <c r="S74" s="21" t="str">
        <f t="shared" si="6"/>
        <v>1240</v>
      </c>
      <c r="T74" s="22" t="s">
        <v>51</v>
      </c>
      <c r="U74" s="22"/>
      <c r="V74" s="41"/>
      <c r="W74" s="41"/>
      <c r="X74" s="22">
        <f>L77</f>
        <v>0</v>
      </c>
      <c r="Y74" s="24" t="s">
        <v>52</v>
      </c>
    </row>
    <row r="75" spans="1:25" ht="16.5" customHeight="1">
      <c r="A75" s="246"/>
      <c r="B75" s="260" t="s">
        <v>53</v>
      </c>
      <c r="C75" s="260" t="s">
        <v>54</v>
      </c>
      <c r="D75" s="260" t="s">
        <v>55</v>
      </c>
      <c r="E75" s="260" t="s">
        <v>53</v>
      </c>
      <c r="F75" s="260" t="s">
        <v>54</v>
      </c>
      <c r="G75" s="260" t="s">
        <v>55</v>
      </c>
      <c r="H75" s="239"/>
      <c r="I75" s="4"/>
      <c r="J75" s="246"/>
      <c r="K75" s="261" t="s">
        <v>56</v>
      </c>
      <c r="L75" s="261" t="s">
        <v>57</v>
      </c>
      <c r="M75" s="261" t="s">
        <v>58</v>
      </c>
      <c r="N75" s="238"/>
      <c r="O75" s="238"/>
      <c r="P75" s="238"/>
      <c r="R75" s="20" t="str">
        <f t="shared" si="7"/>
        <v>23/24</v>
      </c>
      <c r="S75" s="21" t="str">
        <f t="shared" si="6"/>
        <v>1240</v>
      </c>
      <c r="T75" s="22" t="s">
        <v>59</v>
      </c>
      <c r="U75" s="22"/>
      <c r="V75" s="23"/>
      <c r="W75" s="23"/>
      <c r="X75" s="22">
        <f>+L78</f>
        <v>0</v>
      </c>
      <c r="Y75" s="24" t="s">
        <v>60</v>
      </c>
    </row>
    <row r="76" spans="1:25" ht="18" customHeight="1">
      <c r="A76" s="246"/>
      <c r="B76" s="246"/>
      <c r="C76" s="246"/>
      <c r="D76" s="246"/>
      <c r="E76" s="246"/>
      <c r="F76" s="246"/>
      <c r="G76" s="246"/>
      <c r="H76" s="246"/>
      <c r="I76" s="4"/>
      <c r="J76" s="246"/>
      <c r="K76" s="246"/>
      <c r="L76" s="246"/>
      <c r="M76" s="246"/>
      <c r="N76" s="60" t="s">
        <v>61</v>
      </c>
      <c r="O76" s="60" t="s">
        <v>62</v>
      </c>
      <c r="P76" s="60" t="s">
        <v>63</v>
      </c>
      <c r="R76" s="20" t="str">
        <f t="shared" si="7"/>
        <v>23/24</v>
      </c>
      <c r="S76" s="21" t="str">
        <f t="shared" si="6"/>
        <v>1240</v>
      </c>
      <c r="T76" s="22" t="s">
        <v>64</v>
      </c>
      <c r="U76" s="22"/>
      <c r="V76" s="23"/>
      <c r="W76" s="23"/>
      <c r="X76" s="22">
        <f>+M78</f>
        <v>0</v>
      </c>
      <c r="Y76" s="24" t="s">
        <v>65</v>
      </c>
    </row>
    <row r="77" spans="1:25" ht="16.5" customHeight="1">
      <c r="A77" s="60" t="s">
        <v>66</v>
      </c>
      <c r="B77" s="85"/>
      <c r="C77" s="85"/>
      <c r="D77" s="85"/>
      <c r="E77" s="85"/>
      <c r="F77" s="85"/>
      <c r="G77" s="85"/>
      <c r="H77" s="62" t="str">
        <f>IF(B77="","",((E77*B77+F77*C77)/SUM(B77:C77)))</f>
        <v/>
      </c>
      <c r="I77" s="4"/>
      <c r="J77" s="60" t="s">
        <v>66</v>
      </c>
      <c r="K77" s="85"/>
      <c r="L77" s="85"/>
      <c r="M77" s="85"/>
      <c r="N77" s="85"/>
      <c r="O77" s="85"/>
      <c r="P77" s="85"/>
      <c r="R77" s="20" t="str">
        <f t="shared" si="7"/>
        <v>23/24</v>
      </c>
      <c r="S77" s="21" t="str">
        <f t="shared" si="6"/>
        <v>1240</v>
      </c>
      <c r="T77" s="50">
        <v>7006</v>
      </c>
      <c r="U77" s="50"/>
      <c r="V77" s="23"/>
      <c r="W77" s="23"/>
      <c r="X77" s="22">
        <f>N77</f>
        <v>0</v>
      </c>
      <c r="Y77" s="52" t="s">
        <v>67</v>
      </c>
    </row>
    <row r="78" spans="1:25" ht="16.5" customHeight="1">
      <c r="A78" s="60" t="s">
        <v>68</v>
      </c>
      <c r="B78" s="85"/>
      <c r="C78" s="85"/>
      <c r="D78" s="35"/>
      <c r="E78" s="85"/>
      <c r="F78" s="85"/>
      <c r="G78" s="86"/>
      <c r="H78" s="62" t="str">
        <f>IF(B78="","",((E78*B78+F78*C78)/SUM(B78:C78)))</f>
        <v/>
      </c>
      <c r="I78" s="4"/>
      <c r="J78" s="60" t="s">
        <v>68</v>
      </c>
      <c r="K78" s="85"/>
      <c r="L78" s="85"/>
      <c r="M78" s="61"/>
      <c r="N78" s="87"/>
      <c r="O78" s="87"/>
      <c r="P78" s="87"/>
      <c r="R78" s="20" t="str">
        <f t="shared" si="7"/>
        <v>23/24</v>
      </c>
      <c r="S78" s="21" t="str">
        <f t="shared" si="6"/>
        <v>1240</v>
      </c>
      <c r="T78" s="50">
        <v>7007</v>
      </c>
      <c r="U78" s="50"/>
      <c r="V78" s="23"/>
      <c r="W78" s="23"/>
      <c r="X78" s="22">
        <f>O77</f>
        <v>0</v>
      </c>
      <c r="Y78" s="52" t="s">
        <v>69</v>
      </c>
    </row>
    <row r="79" spans="1:25" ht="18" customHeight="1">
      <c r="A79" s="36" t="s">
        <v>70</v>
      </c>
      <c r="B79" s="88" t="str">
        <f>IF(B71="","",(B78+B77)/B71)</f>
        <v/>
      </c>
      <c r="C79" s="88" t="str">
        <f>IF(B71="","",(C78+C77)/B71)</f>
        <v/>
      </c>
      <c r="D79" s="88" t="str">
        <f>IF(B71="","",(D78+D77)/B71)</f>
        <v/>
      </c>
      <c r="E79" s="254" t="str">
        <f>IF(B71="","",IF(B79+C79+D79&gt;[1]Bovinos!$AD$5," -&gt; índices (somados) acima da média",IF(B79+C79+D79&lt;[1]Bovinos!$AD$4," -&gt; índices (somados) abaixo da média","")))</f>
        <v/>
      </c>
      <c r="F79" s="254"/>
      <c r="G79" s="254"/>
      <c r="H79" s="254"/>
      <c r="I79" s="4"/>
      <c r="J79" s="36" t="s">
        <v>70</v>
      </c>
      <c r="K79" s="89" t="str">
        <f>IF(B71="","-",(K78+K77)/B71)</f>
        <v>-</v>
      </c>
      <c r="L79" s="89" t="str">
        <f>IF(B71="","-",(L78+L77)/B71)</f>
        <v>-</v>
      </c>
      <c r="M79" s="89" t="str">
        <f>IF(B71="","-",(M78+M77+O77+N77+P77)/B71)</f>
        <v>-</v>
      </c>
      <c r="N79" s="255" t="str">
        <f>IF(AND(K79="-",L79="-",M79="-"),"",IF(K79&gt;[1]Bovinos!$AA$5," -&gt; índice(s) fora da faixa média",IF(K79&lt;[1]Bovinos!$AA$4," -&gt; índice(s) fora da faixa média",IF(L79&gt;[1]Bovinos!$AB$5," -&gt; índice(s) fora da faixa média",IF(L79&lt;[1]Bovinos!$AB$4," -&gt; índice(s) fora da faixa média",IF(M79&gt;[1]Bovinos!$AC$5," -&gt; índice(s) fora da faixa média",IF(M79&lt;[1]Bovinos!$AC$4," -&gt; índice(s) fora da faixa média","")))))))</f>
        <v/>
      </c>
      <c r="O79" s="255"/>
      <c r="P79" s="255"/>
      <c r="R79" s="20" t="str">
        <f t="shared" si="7"/>
        <v>23/24</v>
      </c>
      <c r="S79" s="21" t="str">
        <f t="shared" si="6"/>
        <v>1240</v>
      </c>
      <c r="T79" s="50">
        <v>7008</v>
      </c>
      <c r="U79" s="50"/>
      <c r="V79" s="23"/>
      <c r="W79" s="23"/>
      <c r="X79" s="22">
        <f>P77</f>
        <v>0</v>
      </c>
      <c r="Y79" s="52" t="s">
        <v>71</v>
      </c>
    </row>
    <row r="80" spans="1:25" ht="7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R80" s="20" t="str">
        <f t="shared" si="7"/>
        <v>23/24</v>
      </c>
      <c r="S80" s="21" t="str">
        <f t="shared" si="6"/>
        <v>1240</v>
      </c>
      <c r="T80" s="22" t="s">
        <v>72</v>
      </c>
      <c r="U80" s="22"/>
      <c r="V80" s="23"/>
      <c r="W80" s="23"/>
      <c r="X80" s="22">
        <f>+M77</f>
        <v>0</v>
      </c>
      <c r="Y80" s="24" t="s">
        <v>73</v>
      </c>
    </row>
    <row r="81" spans="1:25" ht="7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R81" s="20" t="str">
        <f t="shared" si="7"/>
        <v>23/24</v>
      </c>
      <c r="S81" s="21" t="str">
        <f t="shared" si="6"/>
        <v>1240</v>
      </c>
      <c r="T81" s="22" t="s">
        <v>74</v>
      </c>
      <c r="U81" s="22">
        <f>+H71</f>
        <v>0</v>
      </c>
      <c r="V81" s="23"/>
      <c r="W81" s="23"/>
      <c r="X81" s="22"/>
      <c r="Y81" s="24" t="s">
        <v>75</v>
      </c>
    </row>
    <row r="82" spans="1:25" ht="16.5" customHeight="1">
      <c r="A82" s="19" t="s">
        <v>18</v>
      </c>
      <c r="B82" s="19" t="s">
        <v>85</v>
      </c>
      <c r="C82" s="19" t="s">
        <v>86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R82" s="20" t="str">
        <f t="shared" si="7"/>
        <v>23/24</v>
      </c>
      <c r="S82" s="66" t="str">
        <f>+B82</f>
        <v>1300</v>
      </c>
      <c r="T82" s="67">
        <v>7014</v>
      </c>
      <c r="U82" s="67"/>
      <c r="V82" s="68" t="e">
        <f>J86</f>
        <v>#DIV/0!</v>
      </c>
      <c r="W82" s="68"/>
      <c r="X82" s="68"/>
      <c r="Y82" s="69" t="s">
        <v>21</v>
      </c>
    </row>
    <row r="83" spans="1:25" ht="6" customHeight="1">
      <c r="A83" s="26"/>
      <c r="B83" s="27"/>
      <c r="C83" s="28"/>
      <c r="D83" s="28"/>
      <c r="E83" s="28"/>
      <c r="F83" s="28"/>
      <c r="G83" s="4"/>
      <c r="H83" s="4"/>
      <c r="I83" s="29"/>
      <c r="J83" s="4"/>
      <c r="K83" s="4"/>
      <c r="L83" s="30"/>
      <c r="M83" s="4"/>
      <c r="N83" s="4"/>
      <c r="O83" s="4"/>
      <c r="P83" s="4"/>
      <c r="R83" s="20" t="str">
        <f t="shared" si="7"/>
        <v>23/24</v>
      </c>
      <c r="S83" s="66" t="str">
        <f t="shared" ref="S83:S96" si="8">+S82</f>
        <v>1300</v>
      </c>
      <c r="T83" s="68"/>
      <c r="U83" s="68"/>
      <c r="V83" s="70">
        <f>M86</f>
        <v>0</v>
      </c>
      <c r="W83" s="68"/>
      <c r="X83" s="68"/>
      <c r="Y83" s="71" t="s">
        <v>22</v>
      </c>
    </row>
    <row r="84" spans="1:25" ht="11.25" customHeight="1">
      <c r="A84" s="35"/>
      <c r="B84" s="238" t="s">
        <v>26</v>
      </c>
      <c r="C84" s="239" t="s">
        <v>27</v>
      </c>
      <c r="D84" s="239"/>
      <c r="E84" s="239" t="s">
        <v>28</v>
      </c>
      <c r="F84" s="239"/>
      <c r="G84" s="35"/>
      <c r="H84" s="239" t="s">
        <v>29</v>
      </c>
      <c r="I84" s="4"/>
      <c r="J84" s="240" t="s">
        <v>30</v>
      </c>
      <c r="K84" s="241"/>
      <c r="L84" s="242"/>
      <c r="M84" s="37"/>
      <c r="N84" s="38"/>
      <c r="O84" s="4"/>
      <c r="P84" s="243" t="s">
        <v>31</v>
      </c>
      <c r="R84" s="20" t="str">
        <f t="shared" si="7"/>
        <v>23/24</v>
      </c>
      <c r="S84" s="66" t="str">
        <f t="shared" si="8"/>
        <v>1300</v>
      </c>
      <c r="T84" s="67" t="s">
        <v>32</v>
      </c>
      <c r="U84" s="67"/>
      <c r="V84" s="67">
        <f>+B86</f>
        <v>0</v>
      </c>
      <c r="W84" s="72" t="str">
        <f>+H92</f>
        <v/>
      </c>
      <c r="X84" s="67">
        <f>B92+C92</f>
        <v>0</v>
      </c>
      <c r="Y84" s="69" t="s">
        <v>33</v>
      </c>
    </row>
    <row r="85" spans="1:25" ht="12" customHeight="1">
      <c r="A85" s="35"/>
      <c r="B85" s="238"/>
      <c r="C85" s="40" t="s">
        <v>35</v>
      </c>
      <c r="D85" s="40" t="s">
        <v>36</v>
      </c>
      <c r="E85" s="40" t="s">
        <v>35</v>
      </c>
      <c r="F85" s="40" t="s">
        <v>36</v>
      </c>
      <c r="G85" s="35"/>
      <c r="H85" s="239"/>
      <c r="I85" s="4"/>
      <c r="J85" s="240"/>
      <c r="K85" s="241"/>
      <c r="L85" s="242"/>
      <c r="M85" s="37"/>
      <c r="N85" s="38"/>
      <c r="O85" s="4"/>
      <c r="P85" s="243"/>
      <c r="R85" s="20" t="str">
        <f t="shared" si="7"/>
        <v>23/24</v>
      </c>
      <c r="S85" s="66" t="str">
        <f t="shared" si="8"/>
        <v>1300</v>
      </c>
      <c r="T85" s="67" t="s">
        <v>37</v>
      </c>
      <c r="U85" s="67"/>
      <c r="V85" s="73"/>
      <c r="W85" s="72" t="str">
        <f>H93</f>
        <v/>
      </c>
      <c r="X85" s="67">
        <f>B93+C93</f>
        <v>0</v>
      </c>
      <c r="Y85" s="69" t="s">
        <v>38</v>
      </c>
    </row>
    <row r="86" spans="1:25" ht="16.5" customHeight="1">
      <c r="A86" s="238" t="s">
        <v>39</v>
      </c>
      <c r="B86" s="262"/>
      <c r="C86" s="42"/>
      <c r="D86" s="42"/>
      <c r="E86" s="42"/>
      <c r="F86" s="42"/>
      <c r="G86" s="43" t="str">
        <f>IF(SUM(C87:F87)=0,"",IF(SUM(C86:F86)&lt;1,"&lt;100%",IF(SUM(C86:F86)&gt;1,"&gt;100%","OK")))</f>
        <v/>
      </c>
      <c r="H86" s="44"/>
      <c r="I86" s="4"/>
      <c r="J86" s="45" t="e">
        <f>'Leite - Produção'!Q15</f>
        <v>#DIV/0!</v>
      </c>
      <c r="K86" s="46"/>
      <c r="L86" s="245"/>
      <c r="M86" s="48"/>
      <c r="N86" s="47"/>
      <c r="O86" s="4"/>
      <c r="P86" s="49" t="e">
        <f>B86/H86</f>
        <v>#DIV/0!</v>
      </c>
      <c r="R86" s="20" t="str">
        <f t="shared" si="7"/>
        <v>23/24</v>
      </c>
      <c r="S86" s="66" t="str">
        <f t="shared" si="8"/>
        <v>1300</v>
      </c>
      <c r="T86" s="75">
        <v>7590</v>
      </c>
      <c r="U86" s="75"/>
      <c r="V86" s="73"/>
      <c r="W86" s="76">
        <f>+G92</f>
        <v>0</v>
      </c>
      <c r="X86" s="67">
        <f>D92</f>
        <v>0</v>
      </c>
      <c r="Y86" s="77" t="s">
        <v>40</v>
      </c>
    </row>
    <row r="87" spans="1:25" ht="16.5" customHeight="1">
      <c r="A87" s="238"/>
      <c r="B87" s="262"/>
      <c r="C87" s="54">
        <f>+C86*B86</f>
        <v>0</v>
      </c>
      <c r="D87" s="54">
        <f>+D86*B86</f>
        <v>0</v>
      </c>
      <c r="E87" s="54">
        <f>+E86*B86</f>
        <v>0</v>
      </c>
      <c r="F87" s="54">
        <f>+F86*B86</f>
        <v>0</v>
      </c>
      <c r="G87" s="47"/>
      <c r="H87" s="47"/>
      <c r="I87" s="4"/>
      <c r="J87" s="47"/>
      <c r="K87" s="47"/>
      <c r="L87" s="245"/>
      <c r="M87" s="47"/>
      <c r="N87" s="47"/>
      <c r="O87" s="47"/>
      <c r="P87" s="47"/>
      <c r="R87" s="20" t="str">
        <f t="shared" si="7"/>
        <v>23/24</v>
      </c>
      <c r="S87" s="66" t="str">
        <f t="shared" si="8"/>
        <v>1300</v>
      </c>
      <c r="T87" s="67" t="s">
        <v>41</v>
      </c>
      <c r="U87" s="67"/>
      <c r="V87" s="73"/>
      <c r="W87" s="73"/>
      <c r="X87" s="67">
        <f>K92</f>
        <v>0</v>
      </c>
      <c r="Y87" s="69" t="s">
        <v>42</v>
      </c>
    </row>
    <row r="88" spans="1:25" ht="4.5" customHeight="1">
      <c r="A88" s="55"/>
      <c r="B88" s="56"/>
      <c r="C88" s="47"/>
      <c r="D88" s="47"/>
      <c r="E88" s="47"/>
      <c r="F88" s="47"/>
      <c r="G88" s="47"/>
      <c r="H88" s="47"/>
      <c r="I88" s="29"/>
      <c r="J88" s="47"/>
      <c r="K88" s="47"/>
      <c r="L88" s="57"/>
      <c r="M88" s="47"/>
      <c r="N88" s="47"/>
      <c r="O88" s="47"/>
      <c r="P88" s="47"/>
      <c r="R88" s="20" t="str">
        <f t="shared" si="7"/>
        <v>23/24</v>
      </c>
      <c r="S88" s="66" t="str">
        <f t="shared" si="8"/>
        <v>1300</v>
      </c>
      <c r="T88" s="67" t="s">
        <v>43</v>
      </c>
      <c r="U88" s="67"/>
      <c r="V88" s="73"/>
      <c r="W88" s="73"/>
      <c r="X88" s="67">
        <f>K93</f>
        <v>0</v>
      </c>
      <c r="Y88" s="69" t="s">
        <v>44</v>
      </c>
    </row>
    <row r="89" spans="1:25" ht="16.5" customHeight="1">
      <c r="A89" s="246" t="s">
        <v>45</v>
      </c>
      <c r="B89" s="250" t="s">
        <v>46</v>
      </c>
      <c r="C89" s="250"/>
      <c r="D89" s="250"/>
      <c r="E89" s="250" t="s">
        <v>47</v>
      </c>
      <c r="F89" s="250"/>
      <c r="G89" s="250"/>
      <c r="H89" s="263" t="s">
        <v>48</v>
      </c>
      <c r="I89" s="4"/>
      <c r="J89" s="249" t="s">
        <v>45</v>
      </c>
      <c r="K89" s="250" t="s">
        <v>49</v>
      </c>
      <c r="L89" s="250"/>
      <c r="M89" s="250"/>
      <c r="N89" s="251" t="s">
        <v>50</v>
      </c>
      <c r="O89" s="251"/>
      <c r="P89" s="251"/>
      <c r="R89" s="20" t="str">
        <f t="shared" si="7"/>
        <v>23/24</v>
      </c>
      <c r="S89" s="66" t="str">
        <f t="shared" si="8"/>
        <v>1300</v>
      </c>
      <c r="T89" s="67" t="s">
        <v>51</v>
      </c>
      <c r="U89" s="67"/>
      <c r="V89" s="73"/>
      <c r="W89" s="73"/>
      <c r="X89" s="67">
        <f>L92</f>
        <v>0</v>
      </c>
      <c r="Y89" s="69" t="s">
        <v>52</v>
      </c>
    </row>
    <row r="90" spans="1:25" ht="16.5" customHeight="1">
      <c r="A90" s="246"/>
      <c r="B90" s="252" t="s">
        <v>53</v>
      </c>
      <c r="C90" s="252" t="s">
        <v>54</v>
      </c>
      <c r="D90" s="252" t="s">
        <v>55</v>
      </c>
      <c r="E90" s="252" t="s">
        <v>53</v>
      </c>
      <c r="F90" s="252" t="s">
        <v>54</v>
      </c>
      <c r="G90" s="252" t="s">
        <v>55</v>
      </c>
      <c r="H90" s="263"/>
      <c r="I90" s="4"/>
      <c r="J90" s="249"/>
      <c r="K90" s="253" t="s">
        <v>56</v>
      </c>
      <c r="L90" s="253" t="s">
        <v>57</v>
      </c>
      <c r="M90" s="253" t="s">
        <v>58</v>
      </c>
      <c r="N90" s="251"/>
      <c r="O90" s="251"/>
      <c r="P90" s="251"/>
      <c r="R90" s="20" t="str">
        <f t="shared" si="7"/>
        <v>23/24</v>
      </c>
      <c r="S90" s="66" t="str">
        <f t="shared" si="8"/>
        <v>1300</v>
      </c>
      <c r="T90" s="67" t="s">
        <v>59</v>
      </c>
      <c r="U90" s="67"/>
      <c r="V90" s="68"/>
      <c r="W90" s="68"/>
      <c r="X90" s="67">
        <f>+L93</f>
        <v>0</v>
      </c>
      <c r="Y90" s="69" t="s">
        <v>60</v>
      </c>
    </row>
    <row r="91" spans="1:25" ht="18" customHeight="1">
      <c r="A91" s="246"/>
      <c r="B91" s="252"/>
      <c r="C91" s="252"/>
      <c r="D91" s="252"/>
      <c r="E91" s="252"/>
      <c r="F91" s="252"/>
      <c r="G91" s="252"/>
      <c r="H91" s="263"/>
      <c r="I91" s="4"/>
      <c r="J91" s="249"/>
      <c r="K91" s="253"/>
      <c r="L91" s="253"/>
      <c r="M91" s="253"/>
      <c r="N91" s="59" t="s">
        <v>61</v>
      </c>
      <c r="O91" s="59" t="s">
        <v>62</v>
      </c>
      <c r="P91" s="59" t="s">
        <v>63</v>
      </c>
      <c r="R91" s="20" t="str">
        <f t="shared" si="7"/>
        <v>23/24</v>
      </c>
      <c r="S91" s="66" t="str">
        <f t="shared" si="8"/>
        <v>1300</v>
      </c>
      <c r="T91" s="67" t="s">
        <v>64</v>
      </c>
      <c r="U91" s="67"/>
      <c r="V91" s="68"/>
      <c r="W91" s="68"/>
      <c r="X91" s="67">
        <f>+M93</f>
        <v>0</v>
      </c>
      <c r="Y91" s="69" t="s">
        <v>65</v>
      </c>
    </row>
    <row r="92" spans="1:25" ht="16.5" customHeight="1">
      <c r="A92" s="60" t="s">
        <v>66</v>
      </c>
      <c r="B92" s="61"/>
      <c r="C92" s="61"/>
      <c r="D92" s="61"/>
      <c r="E92" s="61"/>
      <c r="F92" s="61"/>
      <c r="G92" s="61"/>
      <c r="H92" s="62" t="str">
        <f>IF(B92="","",((E92*B92+F92*C92)/SUM(B92:C92)))</f>
        <v/>
      </c>
      <c r="I92" s="4"/>
      <c r="J92" s="59" t="s">
        <v>66</v>
      </c>
      <c r="K92" s="61"/>
      <c r="L92" s="61"/>
      <c r="M92" s="61"/>
      <c r="N92" s="61"/>
      <c r="O92" s="61"/>
      <c r="P92" s="61"/>
      <c r="R92" s="20" t="str">
        <f t="shared" si="7"/>
        <v>23/24</v>
      </c>
      <c r="S92" s="66" t="str">
        <f t="shared" si="8"/>
        <v>1300</v>
      </c>
      <c r="T92" s="75">
        <v>7006</v>
      </c>
      <c r="U92" s="75"/>
      <c r="V92" s="68"/>
      <c r="W92" s="68"/>
      <c r="X92" s="67">
        <f>N92</f>
        <v>0</v>
      </c>
      <c r="Y92" s="77" t="s">
        <v>67</v>
      </c>
    </row>
    <row r="93" spans="1:25" ht="16.5" customHeight="1">
      <c r="A93" s="60" t="s">
        <v>68</v>
      </c>
      <c r="B93" s="61"/>
      <c r="C93" s="61"/>
      <c r="D93" s="47"/>
      <c r="E93" s="61"/>
      <c r="F93" s="61"/>
      <c r="G93" s="63"/>
      <c r="H93" s="62" t="str">
        <f>IF(B93="","",((E93*B93+F93*C93)/SUM(B93:C93)))</f>
        <v/>
      </c>
      <c r="I93" s="4"/>
      <c r="J93" s="59" t="s">
        <v>68</v>
      </c>
      <c r="K93" s="61"/>
      <c r="L93" s="61"/>
      <c r="M93" s="61"/>
      <c r="N93" s="64"/>
      <c r="O93" s="64"/>
      <c r="P93" s="64"/>
      <c r="R93" s="20" t="str">
        <f t="shared" si="7"/>
        <v>23/24</v>
      </c>
      <c r="S93" s="66" t="str">
        <f t="shared" si="8"/>
        <v>1300</v>
      </c>
      <c r="T93" s="75">
        <v>7007</v>
      </c>
      <c r="U93" s="75"/>
      <c r="V93" s="68"/>
      <c r="W93" s="68"/>
      <c r="X93" s="67">
        <f>O92</f>
        <v>0</v>
      </c>
      <c r="Y93" s="77" t="s">
        <v>69</v>
      </c>
    </row>
    <row r="94" spans="1:25" ht="18" customHeight="1">
      <c r="A94" s="36" t="s">
        <v>70</v>
      </c>
      <c r="B94" s="65" t="str">
        <f>IF(B86="","",(B93+B92)/B86)</f>
        <v/>
      </c>
      <c r="C94" s="65" t="str">
        <f>IF(B86="","",(C93+C92)/B86)</f>
        <v/>
      </c>
      <c r="D94" s="65" t="str">
        <f>IF(B86="","",(D93+D92)/B86)</f>
        <v/>
      </c>
      <c r="E94" s="254" t="str">
        <f>IF(B86="","",IF(B94+C94+D94&gt;Bovinos!$AD$5," -&gt; índices (somados) acima da média",IF(B94+C94+D94&lt;Bovinos!$AD$4," -&gt; índices (somados) abaixo da média","")))</f>
        <v/>
      </c>
      <c r="F94" s="254"/>
      <c r="G94" s="254"/>
      <c r="H94" s="254"/>
      <c r="I94" s="4"/>
      <c r="J94" s="58" t="s">
        <v>70</v>
      </c>
      <c r="K94" s="65" t="str">
        <f>IF(B86="","-",(K93+K92)/B86)</f>
        <v>-</v>
      </c>
      <c r="L94" s="65" t="str">
        <f>IF(B86="","-",(L93+L92)/B86)</f>
        <v>-</v>
      </c>
      <c r="M94" s="65" t="str">
        <f>IF(B86="","-",(M93+M92+O92+N92+P92)/B86)</f>
        <v>-</v>
      </c>
      <c r="N94" s="254" t="str">
        <f>IF(AND(K94="-",L94="-",M94="-"),"",IF(K94&gt;#REF!," -&gt; índice(s) fora da faixa média",IF(K94&lt;#REF!," -&gt; índice(s) fora da faixa média",IF(L94&gt;#REF!," -&gt; índice(s) fora da faixa média",IF(L94&lt;#REF!," -&gt; índice(s) fora da faixa média",IF(M94&gt;#REF!," -&gt; índice(s) fora da faixa média",IF(M94&lt;#REF!," -&gt; índice(s) fora da faixa média","")))))))</f>
        <v/>
      </c>
      <c r="O94" s="254"/>
      <c r="P94" s="254"/>
      <c r="R94" s="20" t="str">
        <f t="shared" si="7"/>
        <v>23/24</v>
      </c>
      <c r="S94" s="66" t="str">
        <f t="shared" si="8"/>
        <v>1300</v>
      </c>
      <c r="T94" s="75">
        <v>7008</v>
      </c>
      <c r="U94" s="75"/>
      <c r="V94" s="68"/>
      <c r="W94" s="68"/>
      <c r="X94" s="67">
        <f>P92</f>
        <v>0</v>
      </c>
      <c r="Y94" s="77" t="s">
        <v>71</v>
      </c>
    </row>
    <row r="95" spans="1:25" ht="7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R95" s="20" t="str">
        <f t="shared" si="7"/>
        <v>23/24</v>
      </c>
      <c r="S95" s="66" t="str">
        <f t="shared" si="8"/>
        <v>1300</v>
      </c>
      <c r="T95" s="67" t="s">
        <v>72</v>
      </c>
      <c r="U95" s="67"/>
      <c r="V95" s="68"/>
      <c r="W95" s="17"/>
      <c r="X95" s="67">
        <f>+M92</f>
        <v>0</v>
      </c>
      <c r="Y95" s="69" t="s">
        <v>73</v>
      </c>
    </row>
    <row r="96" spans="1:25" ht="7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R96" s="20" t="str">
        <f t="shared" si="7"/>
        <v>23/24</v>
      </c>
      <c r="S96" s="66" t="str">
        <f t="shared" si="8"/>
        <v>1300</v>
      </c>
      <c r="T96" s="67" t="s">
        <v>74</v>
      </c>
      <c r="U96" s="67">
        <f>+H86</f>
        <v>0</v>
      </c>
      <c r="V96" s="68"/>
      <c r="W96" s="17"/>
      <c r="X96" s="67"/>
      <c r="Y96" s="69" t="s">
        <v>75</v>
      </c>
    </row>
    <row r="97" spans="1:25" ht="16.5" customHeight="1">
      <c r="A97" s="19" t="s">
        <v>18</v>
      </c>
      <c r="B97" s="19" t="s">
        <v>87</v>
      </c>
      <c r="C97" s="19" t="s">
        <v>88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R97" s="20" t="str">
        <f t="shared" si="7"/>
        <v>23/24</v>
      </c>
      <c r="S97" s="21" t="str">
        <f>+B97</f>
        <v>2260</v>
      </c>
      <c r="T97" s="22">
        <v>7014</v>
      </c>
      <c r="U97" s="22"/>
      <c r="V97" s="23" t="e">
        <f>J101</f>
        <v>#DIV/0!</v>
      </c>
      <c r="W97" s="23"/>
      <c r="X97" s="23"/>
      <c r="Y97" s="24" t="s">
        <v>21</v>
      </c>
    </row>
    <row r="98" spans="1:25" ht="6" customHeight="1">
      <c r="A98" s="26"/>
      <c r="B98" s="27"/>
      <c r="C98" s="28"/>
      <c r="D98" s="28"/>
      <c r="E98" s="28"/>
      <c r="F98" s="28"/>
      <c r="G98" s="4"/>
      <c r="H98" s="4"/>
      <c r="I98" s="29"/>
      <c r="J98" s="4"/>
      <c r="K98" s="4"/>
      <c r="L98" s="30"/>
      <c r="M98" s="4"/>
      <c r="N98" s="4"/>
      <c r="O98" s="4"/>
      <c r="P98" s="4"/>
      <c r="R98" s="20" t="str">
        <f t="shared" si="7"/>
        <v>23/24</v>
      </c>
      <c r="S98" s="21" t="str">
        <f t="shared" ref="S98:S111" si="9">+S97</f>
        <v>2260</v>
      </c>
      <c r="T98" s="23"/>
      <c r="U98" s="23"/>
      <c r="V98" s="31">
        <f>M101</f>
        <v>0</v>
      </c>
      <c r="W98" s="23"/>
      <c r="X98" s="23"/>
      <c r="Y98" s="23" t="s">
        <v>22</v>
      </c>
    </row>
    <row r="99" spans="1:25" ht="11.25" customHeight="1">
      <c r="A99" s="35"/>
      <c r="B99" s="238" t="s">
        <v>26</v>
      </c>
      <c r="C99" s="239" t="s">
        <v>27</v>
      </c>
      <c r="D99" s="239"/>
      <c r="E99" s="239" t="s">
        <v>28</v>
      </c>
      <c r="F99" s="239"/>
      <c r="G99" s="35"/>
      <c r="H99" s="239" t="s">
        <v>29</v>
      </c>
      <c r="I99" s="4"/>
      <c r="J99" s="240" t="s">
        <v>30</v>
      </c>
      <c r="K99" s="241"/>
      <c r="L99" s="242"/>
      <c r="M99" s="37"/>
      <c r="N99" s="38"/>
      <c r="O99" s="4"/>
      <c r="P99" s="243" t="s">
        <v>31</v>
      </c>
      <c r="R99" s="20" t="str">
        <f t="shared" si="7"/>
        <v>23/24</v>
      </c>
      <c r="S99" s="21" t="str">
        <f t="shared" si="9"/>
        <v>2260</v>
      </c>
      <c r="T99" s="22" t="s">
        <v>32</v>
      </c>
      <c r="U99" s="22"/>
      <c r="V99" s="22">
        <f>+B101</f>
        <v>0</v>
      </c>
      <c r="W99" s="39" t="str">
        <f>+H107</f>
        <v/>
      </c>
      <c r="X99" s="22">
        <f>B107+C107</f>
        <v>0</v>
      </c>
      <c r="Y99" s="24" t="s">
        <v>33</v>
      </c>
    </row>
    <row r="100" spans="1:25" ht="12" customHeight="1">
      <c r="A100" s="35"/>
      <c r="B100" s="238"/>
      <c r="C100" s="40" t="s">
        <v>35</v>
      </c>
      <c r="D100" s="40" t="s">
        <v>36</v>
      </c>
      <c r="E100" s="40" t="s">
        <v>35</v>
      </c>
      <c r="F100" s="40" t="s">
        <v>36</v>
      </c>
      <c r="G100" s="35"/>
      <c r="H100" s="239"/>
      <c r="I100" s="4"/>
      <c r="J100" s="240"/>
      <c r="K100" s="241"/>
      <c r="L100" s="242"/>
      <c r="M100" s="37"/>
      <c r="N100" s="38"/>
      <c r="O100" s="4"/>
      <c r="P100" s="243"/>
      <c r="R100" s="20" t="str">
        <f t="shared" si="7"/>
        <v>23/24</v>
      </c>
      <c r="S100" s="21" t="str">
        <f t="shared" si="9"/>
        <v>2260</v>
      </c>
      <c r="T100" s="22" t="s">
        <v>37</v>
      </c>
      <c r="U100" s="22"/>
      <c r="V100" s="41"/>
      <c r="W100" s="39" t="str">
        <f>H108</f>
        <v/>
      </c>
      <c r="X100" s="22">
        <f>B108+C108</f>
        <v>0</v>
      </c>
      <c r="Y100" s="24" t="s">
        <v>38</v>
      </c>
    </row>
    <row r="101" spans="1:25" ht="16.5" customHeight="1">
      <c r="A101" s="238" t="s">
        <v>39</v>
      </c>
      <c r="B101" s="258"/>
      <c r="C101" s="42"/>
      <c r="D101" s="42"/>
      <c r="E101" s="42"/>
      <c r="F101" s="42"/>
      <c r="G101" s="79" t="str">
        <f>IF(SUM(C102:F102)=0,"",IF(SUM(C101:F101)&lt;1,"&lt;100%",IF(SUM(C101:F101)&gt;1,"&gt;100%","OK")))</f>
        <v/>
      </c>
      <c r="H101" s="91"/>
      <c r="I101" s="4"/>
      <c r="J101" s="90" t="e">
        <f>'Leite - Produção'!Q16</f>
        <v>#DIV/0!</v>
      </c>
      <c r="K101" s="46"/>
      <c r="L101" s="245"/>
      <c r="M101" s="48"/>
      <c r="N101" s="47"/>
      <c r="O101" s="4"/>
      <c r="P101" s="49" t="e">
        <f>B101/H101</f>
        <v>#DIV/0!</v>
      </c>
      <c r="R101" s="20" t="str">
        <f t="shared" si="7"/>
        <v>23/24</v>
      </c>
      <c r="S101" s="21" t="str">
        <f t="shared" si="9"/>
        <v>2260</v>
      </c>
      <c r="T101" s="50">
        <v>7590</v>
      </c>
      <c r="U101" s="50"/>
      <c r="V101" s="41"/>
      <c r="W101" s="51">
        <f>+G107</f>
        <v>0</v>
      </c>
      <c r="X101" s="22">
        <f>D107</f>
        <v>0</v>
      </c>
      <c r="Y101" s="52" t="s">
        <v>40</v>
      </c>
    </row>
    <row r="102" spans="1:25" ht="16.5" customHeight="1">
      <c r="A102" s="238"/>
      <c r="B102" s="238"/>
      <c r="C102" s="81">
        <f>+C101*B101</f>
        <v>0</v>
      </c>
      <c r="D102" s="81">
        <f>+D101*B101</f>
        <v>0</v>
      </c>
      <c r="E102" s="81">
        <f>+E101*B101</f>
        <v>0</v>
      </c>
      <c r="F102" s="81">
        <f>+F101*B101</f>
        <v>0</v>
      </c>
      <c r="G102" s="35"/>
      <c r="H102" s="35"/>
      <c r="I102" s="4"/>
      <c r="J102" s="35"/>
      <c r="K102" s="47"/>
      <c r="L102" s="245"/>
      <c r="M102" s="47"/>
      <c r="N102" s="47"/>
      <c r="O102" s="35"/>
      <c r="P102" s="35"/>
      <c r="R102" s="20" t="str">
        <f t="shared" si="7"/>
        <v>23/24</v>
      </c>
      <c r="S102" s="21" t="str">
        <f t="shared" si="9"/>
        <v>2260</v>
      </c>
      <c r="T102" s="22" t="s">
        <v>41</v>
      </c>
      <c r="U102" s="22"/>
      <c r="V102" s="41"/>
      <c r="W102" s="41"/>
      <c r="X102" s="22">
        <f>K107</f>
        <v>0</v>
      </c>
      <c r="Y102" s="24" t="s">
        <v>42</v>
      </c>
    </row>
    <row r="103" spans="1:25" ht="4.5" customHeight="1">
      <c r="A103" s="55"/>
      <c r="B103" s="82"/>
      <c r="C103" s="83"/>
      <c r="D103" s="83"/>
      <c r="E103" s="83"/>
      <c r="F103" s="83"/>
      <c r="G103" s="83"/>
      <c r="H103" s="35"/>
      <c r="I103" s="29"/>
      <c r="J103" s="35"/>
      <c r="K103" s="35"/>
      <c r="L103" s="84"/>
      <c r="M103" s="35"/>
      <c r="N103" s="35"/>
      <c r="O103" s="35"/>
      <c r="P103" s="35"/>
      <c r="R103" s="20" t="str">
        <f t="shared" ref="R103:R134" si="10">+$S$5</f>
        <v>23/24</v>
      </c>
      <c r="S103" s="21" t="str">
        <f t="shared" si="9"/>
        <v>2260</v>
      </c>
      <c r="T103" s="22" t="s">
        <v>43</v>
      </c>
      <c r="U103" s="22"/>
      <c r="V103" s="41"/>
      <c r="W103" s="41"/>
      <c r="X103" s="22">
        <f>K108</f>
        <v>0</v>
      </c>
      <c r="Y103" s="24" t="s">
        <v>44</v>
      </c>
    </row>
    <row r="104" spans="1:25" ht="16.5" customHeight="1">
      <c r="A104" s="246" t="s">
        <v>45</v>
      </c>
      <c r="B104" s="259" t="s">
        <v>46</v>
      </c>
      <c r="C104" s="259"/>
      <c r="D104" s="259"/>
      <c r="E104" s="259" t="s">
        <v>47</v>
      </c>
      <c r="F104" s="259"/>
      <c r="G104" s="259"/>
      <c r="H104" s="239" t="s">
        <v>48</v>
      </c>
      <c r="I104" s="4"/>
      <c r="J104" s="246" t="s">
        <v>45</v>
      </c>
      <c r="K104" s="259" t="s">
        <v>80</v>
      </c>
      <c r="L104" s="259"/>
      <c r="M104" s="259"/>
      <c r="N104" s="238" t="s">
        <v>50</v>
      </c>
      <c r="O104" s="238"/>
      <c r="P104" s="238"/>
      <c r="R104" s="20" t="str">
        <f t="shared" si="10"/>
        <v>23/24</v>
      </c>
      <c r="S104" s="21" t="str">
        <f t="shared" si="9"/>
        <v>2260</v>
      </c>
      <c r="T104" s="22" t="s">
        <v>51</v>
      </c>
      <c r="U104" s="22"/>
      <c r="V104" s="41"/>
      <c r="W104" s="41"/>
      <c r="X104" s="22">
        <f>L107</f>
        <v>0</v>
      </c>
      <c r="Y104" s="24" t="s">
        <v>52</v>
      </c>
    </row>
    <row r="105" spans="1:25" ht="16.5" customHeight="1">
      <c r="A105" s="246"/>
      <c r="B105" s="260" t="s">
        <v>53</v>
      </c>
      <c r="C105" s="260" t="s">
        <v>54</v>
      </c>
      <c r="D105" s="260" t="s">
        <v>55</v>
      </c>
      <c r="E105" s="260" t="s">
        <v>53</v>
      </c>
      <c r="F105" s="260" t="s">
        <v>54</v>
      </c>
      <c r="G105" s="260" t="s">
        <v>55</v>
      </c>
      <c r="H105" s="239"/>
      <c r="I105" s="4"/>
      <c r="J105" s="246"/>
      <c r="K105" s="261" t="s">
        <v>56</v>
      </c>
      <c r="L105" s="261" t="s">
        <v>57</v>
      </c>
      <c r="M105" s="261" t="s">
        <v>58</v>
      </c>
      <c r="N105" s="238"/>
      <c r="O105" s="238"/>
      <c r="P105" s="238"/>
      <c r="R105" s="20" t="str">
        <f t="shared" si="10"/>
        <v>23/24</v>
      </c>
      <c r="S105" s="21" t="str">
        <f t="shared" si="9"/>
        <v>2260</v>
      </c>
      <c r="T105" s="22" t="s">
        <v>59</v>
      </c>
      <c r="U105" s="22"/>
      <c r="V105" s="23"/>
      <c r="W105" s="23"/>
      <c r="X105" s="22">
        <f>+L108</f>
        <v>0</v>
      </c>
      <c r="Y105" s="24" t="s">
        <v>60</v>
      </c>
    </row>
    <row r="106" spans="1:25" ht="18" customHeight="1">
      <c r="A106" s="246"/>
      <c r="B106" s="246"/>
      <c r="C106" s="246"/>
      <c r="D106" s="246"/>
      <c r="E106" s="246"/>
      <c r="F106" s="246"/>
      <c r="G106" s="246"/>
      <c r="H106" s="246"/>
      <c r="I106" s="4"/>
      <c r="J106" s="246"/>
      <c r="K106" s="246"/>
      <c r="L106" s="246"/>
      <c r="M106" s="246"/>
      <c r="N106" s="60" t="s">
        <v>61</v>
      </c>
      <c r="O106" s="60" t="s">
        <v>62</v>
      </c>
      <c r="P106" s="60" t="s">
        <v>63</v>
      </c>
      <c r="R106" s="20" t="str">
        <f t="shared" si="10"/>
        <v>23/24</v>
      </c>
      <c r="S106" s="21" t="str">
        <f t="shared" si="9"/>
        <v>2260</v>
      </c>
      <c r="T106" s="22" t="s">
        <v>64</v>
      </c>
      <c r="U106" s="22"/>
      <c r="V106" s="23"/>
      <c r="W106" s="23"/>
      <c r="X106" s="22">
        <f>+M108</f>
        <v>0</v>
      </c>
      <c r="Y106" s="24" t="s">
        <v>65</v>
      </c>
    </row>
    <row r="107" spans="1:25" ht="16.5" customHeight="1">
      <c r="A107" s="60" t="s">
        <v>66</v>
      </c>
      <c r="B107" s="85"/>
      <c r="C107" s="85"/>
      <c r="D107" s="85"/>
      <c r="E107" s="85"/>
      <c r="F107" s="85"/>
      <c r="G107" s="85"/>
      <c r="H107" s="62" t="str">
        <f>IF(B107="","",((E107*B107+F107*C107)/SUM(B107:C107)))</f>
        <v/>
      </c>
      <c r="I107" s="4"/>
      <c r="J107" s="60" t="s">
        <v>66</v>
      </c>
      <c r="K107" s="85"/>
      <c r="L107" s="85"/>
      <c r="M107" s="85"/>
      <c r="N107" s="85"/>
      <c r="O107" s="85"/>
      <c r="P107" s="85"/>
      <c r="R107" s="20" t="str">
        <f t="shared" si="10"/>
        <v>23/24</v>
      </c>
      <c r="S107" s="21" t="str">
        <f t="shared" si="9"/>
        <v>2260</v>
      </c>
      <c r="T107" s="50">
        <v>7006</v>
      </c>
      <c r="U107" s="50"/>
      <c r="V107" s="23"/>
      <c r="W107" s="23"/>
      <c r="X107" s="22">
        <f>N107</f>
        <v>0</v>
      </c>
      <c r="Y107" s="52" t="s">
        <v>67</v>
      </c>
    </row>
    <row r="108" spans="1:25" ht="16.5" customHeight="1">
      <c r="A108" s="60" t="s">
        <v>68</v>
      </c>
      <c r="B108" s="85"/>
      <c r="C108" s="85"/>
      <c r="D108" s="35"/>
      <c r="E108" s="85"/>
      <c r="F108" s="85"/>
      <c r="G108" s="86"/>
      <c r="H108" s="62" t="str">
        <f>IF(B108="","",((E108*B108+F108*C108)/SUM(B108:C108)))</f>
        <v/>
      </c>
      <c r="I108" s="4"/>
      <c r="J108" s="60" t="s">
        <v>68</v>
      </c>
      <c r="K108" s="85"/>
      <c r="L108" s="85"/>
      <c r="M108" s="61"/>
      <c r="N108" s="87"/>
      <c r="O108" s="87"/>
      <c r="P108" s="87"/>
      <c r="R108" s="20" t="str">
        <f t="shared" si="10"/>
        <v>23/24</v>
      </c>
      <c r="S108" s="21" t="str">
        <f t="shared" si="9"/>
        <v>2260</v>
      </c>
      <c r="T108" s="50">
        <v>7007</v>
      </c>
      <c r="U108" s="50"/>
      <c r="V108" s="23"/>
      <c r="W108" s="23"/>
      <c r="X108" s="22">
        <f>O107</f>
        <v>0</v>
      </c>
      <c r="Y108" s="52" t="s">
        <v>69</v>
      </c>
    </row>
    <row r="109" spans="1:25" ht="18" customHeight="1">
      <c r="A109" s="36" t="s">
        <v>70</v>
      </c>
      <c r="B109" s="88" t="str">
        <f>IF(B101="","",(B108+B107)/B101)</f>
        <v/>
      </c>
      <c r="C109" s="88" t="str">
        <f>IF(B101="","",(C108+C107)/B101)</f>
        <v/>
      </c>
      <c r="D109" s="88" t="str">
        <f>IF(B101="","",(D108+D107)/B101)</f>
        <v/>
      </c>
      <c r="E109" s="254" t="str">
        <f>IF(B101="","",IF(B109+C109+D109&gt;Bovinos!$AD$5," -&gt; índices (somados) acima da média",IF(B109+C109+D109&lt;Bovinos!$AD$4," -&gt; índices (somados) abaixo da média","")))</f>
        <v/>
      </c>
      <c r="F109" s="254"/>
      <c r="G109" s="254"/>
      <c r="H109" s="254"/>
      <c r="I109" s="4"/>
      <c r="J109" s="36" t="s">
        <v>70</v>
      </c>
      <c r="K109" s="89" t="str">
        <f>IF(B101="","-",(K108+K107)/B101)</f>
        <v>-</v>
      </c>
      <c r="L109" s="89" t="str">
        <f>IF(B101="","-",(L108+L107)/B101)</f>
        <v>-</v>
      </c>
      <c r="M109" s="89" t="str">
        <f>IF(B101="","-",(M108+M107+O107+N107+P107)/B101)</f>
        <v>-</v>
      </c>
      <c r="N109" s="255" t="str">
        <f>IF(AND(K109="-",L109="-",M109="-"),"",IF(K109&gt;Bovinos!$AA$5," -&gt; índice(s) fora da faixa média",IF(K109&lt;Bovinos!$AA$4," -&gt; índice(s) fora da faixa média",IF(L109&gt;Bovinos!$AB$5," -&gt; índice(s) fora da faixa média",IF(L109&lt;Bovinos!$AB$4," -&gt; índice(s) fora da faixa média",IF(M109&gt;Bovinos!$AC$5," -&gt; índice(s) fora da faixa média",IF(M109&lt;Bovinos!$AC$4," -&gt; índice(s) fora da faixa média","")))))))</f>
        <v/>
      </c>
      <c r="O109" s="255"/>
      <c r="P109" s="255"/>
      <c r="R109" s="20" t="str">
        <f t="shared" si="10"/>
        <v>23/24</v>
      </c>
      <c r="S109" s="21" t="str">
        <f t="shared" si="9"/>
        <v>2260</v>
      </c>
      <c r="T109" s="50">
        <v>7008</v>
      </c>
      <c r="U109" s="50"/>
      <c r="V109" s="23"/>
      <c r="W109" s="23"/>
      <c r="X109" s="22">
        <f>P107</f>
        <v>0</v>
      </c>
      <c r="Y109" s="52" t="s">
        <v>71</v>
      </c>
    </row>
    <row r="110" spans="1:25" ht="7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R110" s="20" t="str">
        <f t="shared" si="10"/>
        <v>23/24</v>
      </c>
      <c r="S110" s="21" t="str">
        <f t="shared" si="9"/>
        <v>2260</v>
      </c>
      <c r="T110" s="22" t="s">
        <v>72</v>
      </c>
      <c r="U110" s="22"/>
      <c r="V110" s="23"/>
      <c r="W110" s="23"/>
      <c r="X110" s="22">
        <f>+M107</f>
        <v>0</v>
      </c>
      <c r="Y110" s="24" t="s">
        <v>73</v>
      </c>
    </row>
    <row r="111" spans="1:25" ht="7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R111" s="20" t="str">
        <f t="shared" si="10"/>
        <v>23/24</v>
      </c>
      <c r="S111" s="21" t="str">
        <f t="shared" si="9"/>
        <v>2260</v>
      </c>
      <c r="T111" s="22" t="s">
        <v>74</v>
      </c>
      <c r="U111" s="22">
        <f>+H101</f>
        <v>0</v>
      </c>
      <c r="V111" s="23"/>
      <c r="W111" s="23"/>
      <c r="X111" s="22"/>
      <c r="Y111" s="24" t="s">
        <v>75</v>
      </c>
    </row>
    <row r="112" spans="1:25" ht="16.5" customHeight="1">
      <c r="A112" s="19" t="s">
        <v>18</v>
      </c>
      <c r="B112" s="19" t="s">
        <v>89</v>
      </c>
      <c r="C112" s="19" t="s">
        <v>90</v>
      </c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R112" s="20" t="str">
        <f t="shared" si="10"/>
        <v>23/24</v>
      </c>
      <c r="S112" s="66" t="str">
        <f>+B112</f>
        <v>2555</v>
      </c>
      <c r="T112" s="67">
        <v>7014</v>
      </c>
      <c r="U112" s="67"/>
      <c r="V112" s="68" t="e">
        <f>J116</f>
        <v>#DIV/0!</v>
      </c>
      <c r="W112" s="68"/>
      <c r="X112" s="68"/>
      <c r="Y112" s="69" t="s">
        <v>21</v>
      </c>
    </row>
    <row r="113" spans="1:25" ht="6" customHeight="1">
      <c r="A113" s="26"/>
      <c r="B113" s="27"/>
      <c r="C113" s="28"/>
      <c r="D113" s="28"/>
      <c r="E113" s="28"/>
      <c r="F113" s="28"/>
      <c r="G113" s="4"/>
      <c r="H113" s="4"/>
      <c r="I113" s="29"/>
      <c r="J113" s="4"/>
      <c r="K113" s="4"/>
      <c r="L113" s="30"/>
      <c r="M113" s="4"/>
      <c r="N113" s="4"/>
      <c r="O113" s="4"/>
      <c r="P113" s="4"/>
      <c r="R113" s="20" t="str">
        <f t="shared" si="10"/>
        <v>23/24</v>
      </c>
      <c r="S113" s="66" t="str">
        <f t="shared" ref="S113:S126" si="11">+S112</f>
        <v>2555</v>
      </c>
      <c r="T113" s="68"/>
      <c r="U113" s="68"/>
      <c r="V113" s="70">
        <f>M116</f>
        <v>0</v>
      </c>
      <c r="W113" s="68"/>
      <c r="X113" s="68"/>
      <c r="Y113" s="71" t="s">
        <v>22</v>
      </c>
    </row>
    <row r="114" spans="1:25" ht="11.25" customHeight="1">
      <c r="A114" s="35"/>
      <c r="B114" s="238" t="s">
        <v>26</v>
      </c>
      <c r="C114" s="239" t="s">
        <v>27</v>
      </c>
      <c r="D114" s="239"/>
      <c r="E114" s="239" t="s">
        <v>28</v>
      </c>
      <c r="F114" s="239"/>
      <c r="G114" s="35"/>
      <c r="H114" s="239" t="s">
        <v>29</v>
      </c>
      <c r="I114" s="4"/>
      <c r="J114" s="240" t="s">
        <v>30</v>
      </c>
      <c r="K114" s="241"/>
      <c r="L114" s="242"/>
      <c r="M114" s="37"/>
      <c r="N114" s="38"/>
      <c r="O114" s="4"/>
      <c r="P114" s="243" t="s">
        <v>31</v>
      </c>
      <c r="R114" s="20" t="str">
        <f t="shared" si="10"/>
        <v>23/24</v>
      </c>
      <c r="S114" s="66" t="str">
        <f t="shared" si="11"/>
        <v>2555</v>
      </c>
      <c r="T114" s="67" t="s">
        <v>32</v>
      </c>
      <c r="U114" s="67"/>
      <c r="V114" s="67">
        <f>+B116</f>
        <v>0</v>
      </c>
      <c r="W114" s="72" t="str">
        <f>+H122</f>
        <v/>
      </c>
      <c r="X114" s="67">
        <f>B122+C122</f>
        <v>0</v>
      </c>
      <c r="Y114" s="69" t="s">
        <v>33</v>
      </c>
    </row>
    <row r="115" spans="1:25" ht="12" customHeight="1">
      <c r="A115" s="35"/>
      <c r="B115" s="238"/>
      <c r="C115" s="40" t="s">
        <v>35</v>
      </c>
      <c r="D115" s="40" t="s">
        <v>36</v>
      </c>
      <c r="E115" s="40" t="s">
        <v>35</v>
      </c>
      <c r="F115" s="40" t="s">
        <v>36</v>
      </c>
      <c r="G115" s="35"/>
      <c r="H115" s="239"/>
      <c r="I115" s="4"/>
      <c r="J115" s="240"/>
      <c r="K115" s="241"/>
      <c r="L115" s="242"/>
      <c r="M115" s="37"/>
      <c r="N115" s="38"/>
      <c r="O115" s="4"/>
      <c r="P115" s="243"/>
      <c r="R115" s="20" t="str">
        <f t="shared" si="10"/>
        <v>23/24</v>
      </c>
      <c r="S115" s="66" t="str">
        <f t="shared" si="11"/>
        <v>2555</v>
      </c>
      <c r="T115" s="67" t="s">
        <v>37</v>
      </c>
      <c r="U115" s="67"/>
      <c r="V115" s="73"/>
      <c r="W115" s="72" t="str">
        <f>H123</f>
        <v/>
      </c>
      <c r="X115" s="67">
        <f>B123+C123</f>
        <v>0</v>
      </c>
      <c r="Y115" s="69" t="s">
        <v>38</v>
      </c>
    </row>
    <row r="116" spans="1:25" ht="16.5" customHeight="1">
      <c r="A116" s="238" t="s">
        <v>39</v>
      </c>
      <c r="B116" s="258"/>
      <c r="C116" s="42"/>
      <c r="D116" s="42"/>
      <c r="E116" s="42"/>
      <c r="F116" s="42"/>
      <c r="G116" s="79" t="str">
        <f>IF(SUM(C117:F117)=0,"",IF(SUM(C116:F116)&lt;1,"&lt;100%",IF(SUM(C116:F116)&gt;1,"&gt;100%","OK")))</f>
        <v/>
      </c>
      <c r="H116" s="80"/>
      <c r="I116" s="4"/>
      <c r="J116" s="90" t="e">
        <f>'Leite - Produção'!Q17</f>
        <v>#DIV/0!</v>
      </c>
      <c r="K116" s="46"/>
      <c r="L116" s="245"/>
      <c r="M116" s="48"/>
      <c r="N116" s="47"/>
      <c r="O116" s="4"/>
      <c r="P116" s="49" t="e">
        <f>B116/H116</f>
        <v>#DIV/0!</v>
      </c>
      <c r="R116" s="20" t="str">
        <f t="shared" si="10"/>
        <v>23/24</v>
      </c>
      <c r="S116" s="66" t="str">
        <f t="shared" si="11"/>
        <v>2555</v>
      </c>
      <c r="T116" s="75">
        <v>7590</v>
      </c>
      <c r="U116" s="75"/>
      <c r="V116" s="73"/>
      <c r="W116" s="76">
        <f>+G122</f>
        <v>0</v>
      </c>
      <c r="X116" s="67">
        <f>D122</f>
        <v>0</v>
      </c>
      <c r="Y116" s="77" t="s">
        <v>40</v>
      </c>
    </row>
    <row r="117" spans="1:25" ht="16.5" customHeight="1">
      <c r="A117" s="238"/>
      <c r="B117" s="238"/>
      <c r="C117" s="81">
        <f>+C116*B116</f>
        <v>0</v>
      </c>
      <c r="D117" s="81">
        <f>+D116*B116</f>
        <v>0</v>
      </c>
      <c r="E117" s="81">
        <f>+E116*B116</f>
        <v>0</v>
      </c>
      <c r="F117" s="81">
        <f>+F116*B116</f>
        <v>0</v>
      </c>
      <c r="G117" s="35"/>
      <c r="H117" s="35"/>
      <c r="I117" s="4"/>
      <c r="J117" s="35"/>
      <c r="K117" s="47"/>
      <c r="L117" s="245"/>
      <c r="M117" s="47"/>
      <c r="N117" s="47"/>
      <c r="O117" s="35"/>
      <c r="P117" s="35"/>
      <c r="R117" s="20" t="str">
        <f t="shared" si="10"/>
        <v>23/24</v>
      </c>
      <c r="S117" s="66" t="str">
        <f t="shared" si="11"/>
        <v>2555</v>
      </c>
      <c r="T117" s="67" t="s">
        <v>41</v>
      </c>
      <c r="U117" s="67"/>
      <c r="V117" s="73"/>
      <c r="W117" s="73"/>
      <c r="X117" s="67">
        <f>K122</f>
        <v>0</v>
      </c>
      <c r="Y117" s="69" t="s">
        <v>42</v>
      </c>
    </row>
    <row r="118" spans="1:25" ht="4.5" customHeight="1">
      <c r="A118" s="55"/>
      <c r="B118" s="82"/>
      <c r="C118" s="83"/>
      <c r="D118" s="83"/>
      <c r="E118" s="83"/>
      <c r="F118" s="83"/>
      <c r="G118" s="83"/>
      <c r="H118" s="35"/>
      <c r="I118" s="29"/>
      <c r="J118" s="35"/>
      <c r="K118" s="35"/>
      <c r="L118" s="84"/>
      <c r="M118" s="35"/>
      <c r="N118" s="35"/>
      <c r="O118" s="35"/>
      <c r="P118" s="35"/>
      <c r="R118" s="20" t="str">
        <f t="shared" si="10"/>
        <v>23/24</v>
      </c>
      <c r="S118" s="66" t="str">
        <f t="shared" si="11"/>
        <v>2555</v>
      </c>
      <c r="T118" s="67" t="s">
        <v>43</v>
      </c>
      <c r="U118" s="67"/>
      <c r="V118" s="73"/>
      <c r="W118" s="73"/>
      <c r="X118" s="67">
        <f>K123</f>
        <v>0</v>
      </c>
      <c r="Y118" s="69" t="s">
        <v>44</v>
      </c>
    </row>
    <row r="119" spans="1:25" ht="16.5" customHeight="1">
      <c r="A119" s="246" t="s">
        <v>45</v>
      </c>
      <c r="B119" s="259" t="s">
        <v>46</v>
      </c>
      <c r="C119" s="259"/>
      <c r="D119" s="259"/>
      <c r="E119" s="259" t="s">
        <v>47</v>
      </c>
      <c r="F119" s="259"/>
      <c r="G119" s="259"/>
      <c r="H119" s="239" t="s">
        <v>48</v>
      </c>
      <c r="I119" s="4"/>
      <c r="J119" s="246" t="s">
        <v>45</v>
      </c>
      <c r="K119" s="259" t="s">
        <v>80</v>
      </c>
      <c r="L119" s="259"/>
      <c r="M119" s="259"/>
      <c r="N119" s="238" t="s">
        <v>50</v>
      </c>
      <c r="O119" s="238"/>
      <c r="P119" s="238"/>
      <c r="R119" s="20" t="str">
        <f t="shared" si="10"/>
        <v>23/24</v>
      </c>
      <c r="S119" s="66" t="str">
        <f t="shared" si="11"/>
        <v>2555</v>
      </c>
      <c r="T119" s="67" t="s">
        <v>51</v>
      </c>
      <c r="U119" s="67"/>
      <c r="V119" s="73"/>
      <c r="W119" s="73"/>
      <c r="X119" s="67">
        <f>L122</f>
        <v>0</v>
      </c>
      <c r="Y119" s="69" t="s">
        <v>52</v>
      </c>
    </row>
    <row r="120" spans="1:25" ht="16.5" customHeight="1">
      <c r="A120" s="246"/>
      <c r="B120" s="260" t="s">
        <v>53</v>
      </c>
      <c r="C120" s="260" t="s">
        <v>54</v>
      </c>
      <c r="D120" s="260" t="s">
        <v>55</v>
      </c>
      <c r="E120" s="260" t="s">
        <v>53</v>
      </c>
      <c r="F120" s="260" t="s">
        <v>54</v>
      </c>
      <c r="G120" s="260" t="s">
        <v>55</v>
      </c>
      <c r="H120" s="239"/>
      <c r="I120" s="4"/>
      <c r="J120" s="246"/>
      <c r="K120" s="261" t="s">
        <v>56</v>
      </c>
      <c r="L120" s="261" t="s">
        <v>57</v>
      </c>
      <c r="M120" s="261" t="s">
        <v>58</v>
      </c>
      <c r="N120" s="238"/>
      <c r="O120" s="238"/>
      <c r="P120" s="238"/>
      <c r="R120" s="20" t="str">
        <f t="shared" si="10"/>
        <v>23/24</v>
      </c>
      <c r="S120" s="66" t="str">
        <f t="shared" si="11"/>
        <v>2555</v>
      </c>
      <c r="T120" s="67" t="s">
        <v>59</v>
      </c>
      <c r="U120" s="67"/>
      <c r="V120" s="68"/>
      <c r="W120" s="68"/>
      <c r="X120" s="67">
        <f>+L123</f>
        <v>0</v>
      </c>
      <c r="Y120" s="69" t="s">
        <v>60</v>
      </c>
    </row>
    <row r="121" spans="1:25" ht="18" customHeight="1">
      <c r="A121" s="246"/>
      <c r="B121" s="246"/>
      <c r="C121" s="246"/>
      <c r="D121" s="246"/>
      <c r="E121" s="246"/>
      <c r="F121" s="246"/>
      <c r="G121" s="246"/>
      <c r="H121" s="246"/>
      <c r="I121" s="4"/>
      <c r="J121" s="246"/>
      <c r="K121" s="246"/>
      <c r="L121" s="246"/>
      <c r="M121" s="246"/>
      <c r="N121" s="60" t="s">
        <v>61</v>
      </c>
      <c r="O121" s="60" t="s">
        <v>62</v>
      </c>
      <c r="P121" s="60" t="s">
        <v>63</v>
      </c>
      <c r="R121" s="20" t="str">
        <f t="shared" si="10"/>
        <v>23/24</v>
      </c>
      <c r="S121" s="66" t="str">
        <f t="shared" si="11"/>
        <v>2555</v>
      </c>
      <c r="T121" s="67" t="s">
        <v>64</v>
      </c>
      <c r="U121" s="67"/>
      <c r="V121" s="68"/>
      <c r="W121" s="68"/>
      <c r="X121" s="67">
        <f>+M123</f>
        <v>0</v>
      </c>
      <c r="Y121" s="69" t="s">
        <v>65</v>
      </c>
    </row>
    <row r="122" spans="1:25" ht="16.5" customHeight="1">
      <c r="A122" s="60" t="s">
        <v>66</v>
      </c>
      <c r="B122" s="85"/>
      <c r="C122" s="85"/>
      <c r="D122" s="85"/>
      <c r="E122" s="85"/>
      <c r="F122" s="85"/>
      <c r="G122" s="85"/>
      <c r="H122" s="62" t="str">
        <f>IF(B122="","",((E122*B122+F122*C122)/SUM(B122:C122)))</f>
        <v/>
      </c>
      <c r="I122" s="4"/>
      <c r="J122" s="60" t="s">
        <v>66</v>
      </c>
      <c r="K122" s="85"/>
      <c r="L122" s="85"/>
      <c r="M122" s="85"/>
      <c r="N122" s="85"/>
      <c r="O122" s="85"/>
      <c r="P122" s="85"/>
      <c r="R122" s="20" t="str">
        <f t="shared" si="10"/>
        <v>23/24</v>
      </c>
      <c r="S122" s="66" t="str">
        <f t="shared" si="11"/>
        <v>2555</v>
      </c>
      <c r="T122" s="75">
        <v>7006</v>
      </c>
      <c r="U122" s="75"/>
      <c r="V122" s="68"/>
      <c r="W122" s="68"/>
      <c r="X122" s="67">
        <f>N122</f>
        <v>0</v>
      </c>
      <c r="Y122" s="77" t="s">
        <v>67</v>
      </c>
    </row>
    <row r="123" spans="1:25" ht="16.5" customHeight="1">
      <c r="A123" s="60" t="s">
        <v>68</v>
      </c>
      <c r="B123" s="85"/>
      <c r="C123" s="85"/>
      <c r="D123" s="35"/>
      <c r="E123" s="85"/>
      <c r="F123" s="85"/>
      <c r="G123" s="86"/>
      <c r="H123" s="62" t="str">
        <f>IF(B123="","",((E123*B123+F123*C123)/SUM(B123:C123)))</f>
        <v/>
      </c>
      <c r="I123" s="4"/>
      <c r="J123" s="60" t="s">
        <v>68</v>
      </c>
      <c r="K123" s="85"/>
      <c r="L123" s="85"/>
      <c r="M123" s="61"/>
      <c r="N123" s="87"/>
      <c r="O123" s="87"/>
      <c r="P123" s="87"/>
      <c r="R123" s="20" t="str">
        <f t="shared" si="10"/>
        <v>23/24</v>
      </c>
      <c r="S123" s="66" t="str">
        <f t="shared" si="11"/>
        <v>2555</v>
      </c>
      <c r="T123" s="75">
        <v>7007</v>
      </c>
      <c r="U123" s="75"/>
      <c r="V123" s="68"/>
      <c r="W123" s="68"/>
      <c r="X123" s="67">
        <f>O122</f>
        <v>0</v>
      </c>
      <c r="Y123" s="77" t="s">
        <v>69</v>
      </c>
    </row>
    <row r="124" spans="1:25" ht="18" customHeight="1">
      <c r="A124" s="36" t="s">
        <v>70</v>
      </c>
      <c r="B124" s="88" t="str">
        <f>IF(B116="","",(B123+B122)/B116)</f>
        <v/>
      </c>
      <c r="C124" s="88" t="str">
        <f>IF(B116="","",(C123+C122)/B116)</f>
        <v/>
      </c>
      <c r="D124" s="88" t="str">
        <f>IF(B116="","",(D123+D122)/B116)</f>
        <v/>
      </c>
      <c r="E124" s="254" t="str">
        <f>IF(B116="","",IF(B124+C124+D124&gt;Bovinos!$AD$5," -&gt; índices (somados) acima da média",IF(B124+C124+D124&lt;Bovinos!$AD$4," -&gt; índices (somados) abaixo da média","")))</f>
        <v/>
      </c>
      <c r="F124" s="254"/>
      <c r="G124" s="254"/>
      <c r="H124" s="254"/>
      <c r="I124" s="4"/>
      <c r="J124" s="36" t="s">
        <v>70</v>
      </c>
      <c r="K124" s="89" t="str">
        <f>IF(B116="","-",(K123+K122)/B116)</f>
        <v>-</v>
      </c>
      <c r="L124" s="89" t="str">
        <f>IF(B116="","-",(L123+L122)/B116)</f>
        <v>-</v>
      </c>
      <c r="M124" s="89" t="str">
        <f>IF(B116="","-",(M123+M122+O122+N122+P122)/B116)</f>
        <v>-</v>
      </c>
      <c r="N124" s="255" t="str">
        <f>IF(AND(K124="-",L124="-",M124="-"),"",IF(K124&gt;Bovinos!$AA$5," -&gt; índice(s) fora da faixa média",IF(K124&lt;Bovinos!$AA$4," -&gt; índice(s) fora da faixa média",IF(L124&gt;Bovinos!$AB$5," -&gt; índice(s) fora da faixa média",IF(L124&lt;Bovinos!$AB$4," -&gt; índice(s) fora da faixa média",IF(M124&gt;Bovinos!$AC$5," -&gt; índice(s) fora da faixa média",IF(M124&lt;Bovinos!$AC$4," -&gt; índice(s) fora da faixa média","")))))))</f>
        <v/>
      </c>
      <c r="O124" s="255"/>
      <c r="P124" s="255"/>
      <c r="R124" s="20" t="str">
        <f t="shared" si="10"/>
        <v>23/24</v>
      </c>
      <c r="S124" s="66" t="str">
        <f t="shared" si="11"/>
        <v>2555</v>
      </c>
      <c r="T124" s="75">
        <v>7008</v>
      </c>
      <c r="U124" s="75"/>
      <c r="V124" s="68"/>
      <c r="W124" s="68"/>
      <c r="X124" s="67">
        <f>P122</f>
        <v>0</v>
      </c>
      <c r="Y124" s="77" t="s">
        <v>71</v>
      </c>
    </row>
    <row r="125" spans="1:25" ht="7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R125" s="20" t="str">
        <f t="shared" si="10"/>
        <v>23/24</v>
      </c>
      <c r="S125" s="66" t="str">
        <f t="shared" si="11"/>
        <v>2555</v>
      </c>
      <c r="T125" s="67" t="s">
        <v>72</v>
      </c>
      <c r="U125" s="67"/>
      <c r="V125" s="68"/>
      <c r="W125" s="17"/>
      <c r="X125" s="67">
        <f>+M122</f>
        <v>0</v>
      </c>
      <c r="Y125" s="69" t="s">
        <v>73</v>
      </c>
    </row>
    <row r="126" spans="1:25" ht="7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R126" s="20" t="str">
        <f t="shared" si="10"/>
        <v>23/24</v>
      </c>
      <c r="S126" s="66" t="str">
        <f t="shared" si="11"/>
        <v>2555</v>
      </c>
      <c r="T126" s="67" t="s">
        <v>74</v>
      </c>
      <c r="U126" s="67">
        <f>+H116</f>
        <v>0</v>
      </c>
      <c r="V126" s="68"/>
      <c r="W126" s="17"/>
      <c r="X126" s="67"/>
      <c r="Y126" s="69" t="s">
        <v>75</v>
      </c>
    </row>
    <row r="127" spans="1:25" ht="16.5" customHeight="1">
      <c r="A127" s="19" t="s">
        <v>18</v>
      </c>
      <c r="B127" s="19" t="s">
        <v>91</v>
      </c>
      <c r="C127" s="19" t="s">
        <v>92</v>
      </c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R127" s="20" t="str">
        <f t="shared" si="10"/>
        <v>23/24</v>
      </c>
      <c r="S127" s="21" t="str">
        <f>+B127</f>
        <v>2610</v>
      </c>
      <c r="T127" s="22">
        <v>7014</v>
      </c>
      <c r="U127" s="22"/>
      <c r="V127" s="23" t="e">
        <f>J131</f>
        <v>#DIV/0!</v>
      </c>
      <c r="W127" s="23"/>
      <c r="X127" s="23"/>
      <c r="Y127" s="24" t="s">
        <v>21</v>
      </c>
    </row>
    <row r="128" spans="1:25" ht="6" customHeight="1">
      <c r="A128" s="26"/>
      <c r="B128" s="27"/>
      <c r="C128" s="28"/>
      <c r="D128" s="28"/>
      <c r="E128" s="28"/>
      <c r="F128" s="28"/>
      <c r="G128" s="4"/>
      <c r="H128" s="4"/>
      <c r="I128" s="29"/>
      <c r="J128" s="4"/>
      <c r="K128" s="4"/>
      <c r="L128" s="30"/>
      <c r="M128" s="4"/>
      <c r="N128" s="4"/>
      <c r="O128" s="4"/>
      <c r="P128" s="4"/>
      <c r="R128" s="20" t="str">
        <f t="shared" si="10"/>
        <v>23/24</v>
      </c>
      <c r="S128" s="21" t="str">
        <f t="shared" ref="S128:S141" si="12">+S127</f>
        <v>2610</v>
      </c>
      <c r="T128" s="23"/>
      <c r="U128" s="23"/>
      <c r="V128" s="31">
        <f>M131</f>
        <v>0</v>
      </c>
      <c r="W128" s="23"/>
      <c r="X128" s="23"/>
      <c r="Y128" s="23" t="s">
        <v>22</v>
      </c>
    </row>
    <row r="129" spans="1:25" ht="11.25" customHeight="1">
      <c r="A129" s="35"/>
      <c r="B129" s="238" t="s">
        <v>26</v>
      </c>
      <c r="C129" s="239" t="s">
        <v>27</v>
      </c>
      <c r="D129" s="239"/>
      <c r="E129" s="239" t="s">
        <v>28</v>
      </c>
      <c r="F129" s="239"/>
      <c r="G129" s="35"/>
      <c r="H129" s="239" t="s">
        <v>29</v>
      </c>
      <c r="I129" s="4"/>
      <c r="J129" s="240" t="s">
        <v>30</v>
      </c>
      <c r="K129" s="241"/>
      <c r="L129" s="242"/>
      <c r="M129" s="37"/>
      <c r="N129" s="38"/>
      <c r="O129" s="4"/>
      <c r="P129" s="243" t="s">
        <v>31</v>
      </c>
      <c r="R129" s="20" t="str">
        <f t="shared" si="10"/>
        <v>23/24</v>
      </c>
      <c r="S129" s="21" t="str">
        <f t="shared" si="12"/>
        <v>2610</v>
      </c>
      <c r="T129" s="22" t="s">
        <v>32</v>
      </c>
      <c r="U129" s="22"/>
      <c r="V129" s="22">
        <f>+B131</f>
        <v>0</v>
      </c>
      <c r="W129" s="39" t="str">
        <f>+H137</f>
        <v/>
      </c>
      <c r="X129" s="22">
        <f>B137+C137</f>
        <v>0</v>
      </c>
      <c r="Y129" s="24" t="s">
        <v>33</v>
      </c>
    </row>
    <row r="130" spans="1:25" ht="12" customHeight="1">
      <c r="A130" s="35"/>
      <c r="B130" s="238"/>
      <c r="C130" s="40" t="s">
        <v>35</v>
      </c>
      <c r="D130" s="40" t="s">
        <v>36</v>
      </c>
      <c r="E130" s="40" t="s">
        <v>35</v>
      </c>
      <c r="F130" s="40" t="s">
        <v>36</v>
      </c>
      <c r="G130" s="35"/>
      <c r="H130" s="239"/>
      <c r="I130" s="4"/>
      <c r="J130" s="240"/>
      <c r="K130" s="241"/>
      <c r="L130" s="242"/>
      <c r="M130" s="37"/>
      <c r="N130" s="38"/>
      <c r="O130" s="4"/>
      <c r="P130" s="243"/>
      <c r="R130" s="20" t="str">
        <f t="shared" si="10"/>
        <v>23/24</v>
      </c>
      <c r="S130" s="21" t="str">
        <f t="shared" si="12"/>
        <v>2610</v>
      </c>
      <c r="T130" s="22" t="s">
        <v>37</v>
      </c>
      <c r="U130" s="22"/>
      <c r="V130" s="41"/>
      <c r="W130" s="39" t="str">
        <f>H138</f>
        <v/>
      </c>
      <c r="X130" s="22">
        <f>B138+C138</f>
        <v>0</v>
      </c>
      <c r="Y130" s="24" t="s">
        <v>38</v>
      </c>
    </row>
    <row r="131" spans="1:25" ht="16.5" customHeight="1">
      <c r="A131" s="238" t="s">
        <v>39</v>
      </c>
      <c r="B131" s="258"/>
      <c r="C131" s="42"/>
      <c r="D131" s="42"/>
      <c r="E131" s="42"/>
      <c r="F131" s="42"/>
      <c r="G131" s="79" t="str">
        <f>IF(SUM(C132:F132)=0,"",IF(SUM(C131:F131)&lt;1,"&lt;100%",IF(SUM(C131:F131)&gt;1,"&gt;100%","OK")))</f>
        <v/>
      </c>
      <c r="H131" s="80"/>
      <c r="I131" s="4"/>
      <c r="J131" s="90" t="e">
        <f>'Leite - Produção'!Q18</f>
        <v>#DIV/0!</v>
      </c>
      <c r="K131" s="46"/>
      <c r="L131" s="245"/>
      <c r="M131" s="48"/>
      <c r="N131" s="47"/>
      <c r="O131" s="4"/>
      <c r="P131" s="49" t="e">
        <f>B131/H131</f>
        <v>#DIV/0!</v>
      </c>
      <c r="R131" s="20" t="str">
        <f t="shared" si="10"/>
        <v>23/24</v>
      </c>
      <c r="S131" s="21" t="str">
        <f t="shared" si="12"/>
        <v>2610</v>
      </c>
      <c r="T131" s="50">
        <v>7590</v>
      </c>
      <c r="U131" s="50"/>
      <c r="V131" s="41"/>
      <c r="W131" s="51">
        <f>+G137</f>
        <v>0</v>
      </c>
      <c r="X131" s="22">
        <f>D137</f>
        <v>0</v>
      </c>
      <c r="Y131" s="52" t="s">
        <v>40</v>
      </c>
    </row>
    <row r="132" spans="1:25" ht="16.5" customHeight="1">
      <c r="A132" s="238"/>
      <c r="B132" s="238"/>
      <c r="C132" s="81">
        <f>+C131*B131</f>
        <v>0</v>
      </c>
      <c r="D132" s="81">
        <f>+D131*B131</f>
        <v>0</v>
      </c>
      <c r="E132" s="81">
        <f>+E131*B131</f>
        <v>0</v>
      </c>
      <c r="F132" s="81">
        <f>+F131*B131</f>
        <v>0</v>
      </c>
      <c r="G132" s="35"/>
      <c r="H132" s="35"/>
      <c r="I132" s="4"/>
      <c r="J132" s="35"/>
      <c r="K132" s="47"/>
      <c r="L132" s="245"/>
      <c r="M132" s="47"/>
      <c r="N132" s="47"/>
      <c r="O132" s="35"/>
      <c r="P132" s="35"/>
      <c r="R132" s="20" t="str">
        <f t="shared" si="10"/>
        <v>23/24</v>
      </c>
      <c r="S132" s="21" t="str">
        <f t="shared" si="12"/>
        <v>2610</v>
      </c>
      <c r="T132" s="22" t="s">
        <v>41</v>
      </c>
      <c r="U132" s="22"/>
      <c r="V132" s="41"/>
      <c r="W132" s="41"/>
      <c r="X132" s="22">
        <f>K137</f>
        <v>0</v>
      </c>
      <c r="Y132" s="24" t="s">
        <v>42</v>
      </c>
    </row>
    <row r="133" spans="1:25" ht="4.5" customHeight="1">
      <c r="A133" s="55"/>
      <c r="B133" s="82"/>
      <c r="C133" s="83"/>
      <c r="D133" s="83"/>
      <c r="E133" s="83"/>
      <c r="F133" s="83"/>
      <c r="G133" s="83"/>
      <c r="H133" s="35"/>
      <c r="I133" s="29"/>
      <c r="J133" s="35"/>
      <c r="K133" s="35"/>
      <c r="L133" s="84"/>
      <c r="M133" s="35"/>
      <c r="N133" s="35"/>
      <c r="O133" s="35"/>
      <c r="P133" s="35"/>
      <c r="R133" s="20" t="str">
        <f t="shared" si="10"/>
        <v>23/24</v>
      </c>
      <c r="S133" s="21" t="str">
        <f t="shared" si="12"/>
        <v>2610</v>
      </c>
      <c r="T133" s="22" t="s">
        <v>43</v>
      </c>
      <c r="U133" s="22"/>
      <c r="V133" s="41"/>
      <c r="W133" s="41"/>
      <c r="X133" s="22">
        <f>K138</f>
        <v>0</v>
      </c>
      <c r="Y133" s="24" t="s">
        <v>44</v>
      </c>
    </row>
    <row r="134" spans="1:25" ht="16.5" customHeight="1">
      <c r="A134" s="246" t="s">
        <v>45</v>
      </c>
      <c r="B134" s="259" t="s">
        <v>46</v>
      </c>
      <c r="C134" s="259"/>
      <c r="D134" s="259"/>
      <c r="E134" s="259" t="s">
        <v>47</v>
      </c>
      <c r="F134" s="259"/>
      <c r="G134" s="259"/>
      <c r="H134" s="239" t="s">
        <v>48</v>
      </c>
      <c r="I134" s="4"/>
      <c r="J134" s="246" t="s">
        <v>45</v>
      </c>
      <c r="K134" s="259" t="s">
        <v>80</v>
      </c>
      <c r="L134" s="259"/>
      <c r="M134" s="259"/>
      <c r="N134" s="238" t="s">
        <v>50</v>
      </c>
      <c r="O134" s="238"/>
      <c r="P134" s="238"/>
      <c r="R134" s="20" t="str">
        <f t="shared" si="10"/>
        <v>23/24</v>
      </c>
      <c r="S134" s="21" t="str">
        <f t="shared" si="12"/>
        <v>2610</v>
      </c>
      <c r="T134" s="22" t="s">
        <v>51</v>
      </c>
      <c r="U134" s="22"/>
      <c r="V134" s="41"/>
      <c r="W134" s="41"/>
      <c r="X134" s="22">
        <f>L137</f>
        <v>0</v>
      </c>
      <c r="Y134" s="24" t="s">
        <v>52</v>
      </c>
    </row>
    <row r="135" spans="1:25" ht="16.5" customHeight="1">
      <c r="A135" s="246"/>
      <c r="B135" s="260" t="s">
        <v>53</v>
      </c>
      <c r="C135" s="260" t="s">
        <v>54</v>
      </c>
      <c r="D135" s="260" t="s">
        <v>55</v>
      </c>
      <c r="E135" s="260" t="s">
        <v>53</v>
      </c>
      <c r="F135" s="260" t="s">
        <v>54</v>
      </c>
      <c r="G135" s="260" t="s">
        <v>55</v>
      </c>
      <c r="H135" s="239"/>
      <c r="I135" s="4"/>
      <c r="J135" s="246"/>
      <c r="K135" s="261" t="s">
        <v>56</v>
      </c>
      <c r="L135" s="261" t="s">
        <v>57</v>
      </c>
      <c r="M135" s="261" t="s">
        <v>58</v>
      </c>
      <c r="N135" s="238"/>
      <c r="O135" s="238"/>
      <c r="P135" s="238"/>
      <c r="R135" s="20" t="str">
        <f t="shared" ref="R135:R171" si="13">+$S$5</f>
        <v>23/24</v>
      </c>
      <c r="S135" s="21" t="str">
        <f t="shared" si="12"/>
        <v>2610</v>
      </c>
      <c r="T135" s="22" t="s">
        <v>59</v>
      </c>
      <c r="U135" s="22"/>
      <c r="V135" s="23"/>
      <c r="W135" s="23"/>
      <c r="X135" s="22">
        <f>+L138</f>
        <v>0</v>
      </c>
      <c r="Y135" s="24" t="s">
        <v>60</v>
      </c>
    </row>
    <row r="136" spans="1:25" ht="18" customHeight="1">
      <c r="A136" s="246"/>
      <c r="B136" s="246"/>
      <c r="C136" s="246"/>
      <c r="D136" s="246"/>
      <c r="E136" s="246"/>
      <c r="F136" s="246"/>
      <c r="G136" s="246"/>
      <c r="H136" s="246"/>
      <c r="I136" s="4"/>
      <c r="J136" s="246"/>
      <c r="K136" s="246"/>
      <c r="L136" s="246"/>
      <c r="M136" s="246"/>
      <c r="N136" s="60" t="s">
        <v>61</v>
      </c>
      <c r="O136" s="60" t="s">
        <v>62</v>
      </c>
      <c r="P136" s="60" t="s">
        <v>63</v>
      </c>
      <c r="R136" s="20" t="str">
        <f t="shared" si="13"/>
        <v>23/24</v>
      </c>
      <c r="S136" s="21" t="str">
        <f t="shared" si="12"/>
        <v>2610</v>
      </c>
      <c r="T136" s="22" t="s">
        <v>64</v>
      </c>
      <c r="U136" s="22"/>
      <c r="V136" s="23"/>
      <c r="W136" s="23"/>
      <c r="X136" s="22">
        <f>+M138</f>
        <v>0</v>
      </c>
      <c r="Y136" s="24" t="s">
        <v>65</v>
      </c>
    </row>
    <row r="137" spans="1:25" ht="16.5" customHeight="1">
      <c r="A137" s="60" t="s">
        <v>66</v>
      </c>
      <c r="B137" s="85"/>
      <c r="C137" s="85"/>
      <c r="D137" s="85"/>
      <c r="E137" s="85"/>
      <c r="F137" s="85"/>
      <c r="G137" s="85"/>
      <c r="H137" s="62" t="str">
        <f>IF(B137="","",((E137*B137+F137*C137)/SUM(B137:C137)))</f>
        <v/>
      </c>
      <c r="I137" s="4"/>
      <c r="J137" s="60" t="s">
        <v>66</v>
      </c>
      <c r="K137" s="85"/>
      <c r="L137" s="85"/>
      <c r="M137" s="85"/>
      <c r="N137" s="85"/>
      <c r="O137" s="85"/>
      <c r="P137" s="85"/>
      <c r="R137" s="20" t="str">
        <f t="shared" si="13"/>
        <v>23/24</v>
      </c>
      <c r="S137" s="21" t="str">
        <f t="shared" si="12"/>
        <v>2610</v>
      </c>
      <c r="T137" s="50">
        <v>7006</v>
      </c>
      <c r="U137" s="50"/>
      <c r="V137" s="23"/>
      <c r="W137" s="23"/>
      <c r="X137" s="22">
        <f>N137</f>
        <v>0</v>
      </c>
      <c r="Y137" s="52" t="s">
        <v>67</v>
      </c>
    </row>
    <row r="138" spans="1:25" ht="16.5" customHeight="1">
      <c r="A138" s="60" t="s">
        <v>68</v>
      </c>
      <c r="B138" s="85"/>
      <c r="C138" s="85"/>
      <c r="D138" s="35"/>
      <c r="E138" s="85"/>
      <c r="F138" s="85"/>
      <c r="G138" s="86"/>
      <c r="H138" s="62" t="str">
        <f>IF(B138="","",((E138*B138+F138*C138)/SUM(B138:C138)))</f>
        <v/>
      </c>
      <c r="I138" s="4"/>
      <c r="J138" s="60" t="s">
        <v>68</v>
      </c>
      <c r="K138" s="85"/>
      <c r="L138" s="85"/>
      <c r="M138" s="61"/>
      <c r="N138" s="87"/>
      <c r="O138" s="87"/>
      <c r="P138" s="87"/>
      <c r="R138" s="20" t="str">
        <f t="shared" si="13"/>
        <v>23/24</v>
      </c>
      <c r="S138" s="21" t="str">
        <f t="shared" si="12"/>
        <v>2610</v>
      </c>
      <c r="T138" s="50">
        <v>7007</v>
      </c>
      <c r="U138" s="50"/>
      <c r="V138" s="23"/>
      <c r="W138" s="23"/>
      <c r="X138" s="22">
        <f>O137</f>
        <v>0</v>
      </c>
      <c r="Y138" s="52" t="s">
        <v>69</v>
      </c>
    </row>
    <row r="139" spans="1:25" ht="18" customHeight="1">
      <c r="A139" s="36" t="s">
        <v>70</v>
      </c>
      <c r="B139" s="88" t="str">
        <f>IF(B131="","",(B138+B137)/B131)</f>
        <v/>
      </c>
      <c r="C139" s="88" t="str">
        <f>IF(B131="","",(C138+C137)/B131)</f>
        <v/>
      </c>
      <c r="D139" s="88" t="str">
        <f>IF(B131="","",(D138+D137)/B131)</f>
        <v/>
      </c>
      <c r="E139" s="254" t="str">
        <f>IF(B131="","",IF(B139+C139+D139&gt;Bovinos!$AD$5," -&gt; índices (somados) acima da média",IF(B139+C139+D139&lt;Bovinos!$AD$4," -&gt; índices (somados) abaixo da média","")))</f>
        <v/>
      </c>
      <c r="F139" s="254"/>
      <c r="G139" s="254"/>
      <c r="H139" s="254"/>
      <c r="I139" s="4"/>
      <c r="J139" s="36" t="s">
        <v>70</v>
      </c>
      <c r="K139" s="89" t="str">
        <f>IF(B131="","-",(K138+K137)/B131)</f>
        <v>-</v>
      </c>
      <c r="L139" s="89" t="str">
        <f>IF(B131="","-",(L138+L137)/B131)</f>
        <v>-</v>
      </c>
      <c r="M139" s="89" t="str">
        <f>IF(B131="","-",(M138+M137+O137+N137+P137)/B131)</f>
        <v>-</v>
      </c>
      <c r="N139" s="255" t="str">
        <f>IF(AND(K139="-",L139="-",M139="-"),"",IF(K139&gt;[1]Bovinos!$AA$5," -&gt; índice(s) fora da faixa média",IF(K139&lt;[1]Bovinos!$AA$4," -&gt; índice(s) fora da faixa média",IF(L139&gt;[1]Bovinos!$AB$5," -&gt; índice(s) fora da faixa média",IF(L139&lt;[1]Bovinos!$AB$4," -&gt; índice(s) fora da faixa média",IF(M139&gt;[1]Bovinos!$AC$5," -&gt; índice(s) fora da faixa média",IF(M139&lt;[1]Bovinos!$AC$4," -&gt; índice(s) fora da faixa média","")))))))</f>
        <v/>
      </c>
      <c r="O139" s="255"/>
      <c r="P139" s="255"/>
      <c r="R139" s="20" t="str">
        <f t="shared" si="13"/>
        <v>23/24</v>
      </c>
      <c r="S139" s="21" t="str">
        <f t="shared" si="12"/>
        <v>2610</v>
      </c>
      <c r="T139" s="50">
        <v>7008</v>
      </c>
      <c r="U139" s="50"/>
      <c r="V139" s="23"/>
      <c r="W139" s="23"/>
      <c r="X139" s="22">
        <f>P137</f>
        <v>0</v>
      </c>
      <c r="Y139" s="52" t="s">
        <v>71</v>
      </c>
    </row>
    <row r="140" spans="1:25" ht="7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R140" s="20" t="str">
        <f t="shared" si="13"/>
        <v>23/24</v>
      </c>
      <c r="S140" s="21" t="str">
        <f t="shared" si="12"/>
        <v>2610</v>
      </c>
      <c r="T140" s="22" t="s">
        <v>72</v>
      </c>
      <c r="U140" s="22"/>
      <c r="V140" s="23"/>
      <c r="W140" s="23"/>
      <c r="X140" s="22">
        <f>+M137</f>
        <v>0</v>
      </c>
      <c r="Y140" s="24" t="s">
        <v>73</v>
      </c>
    </row>
    <row r="141" spans="1:25" ht="7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R141" s="20" t="str">
        <f t="shared" si="13"/>
        <v>23/24</v>
      </c>
      <c r="S141" s="21" t="str">
        <f t="shared" si="12"/>
        <v>2610</v>
      </c>
      <c r="T141" s="22" t="s">
        <v>74</v>
      </c>
      <c r="U141" s="22">
        <f>+H131</f>
        <v>0</v>
      </c>
      <c r="V141" s="23"/>
      <c r="W141" s="23"/>
      <c r="X141" s="22"/>
      <c r="Y141" s="24" t="s">
        <v>75</v>
      </c>
    </row>
    <row r="142" spans="1:25" ht="16.5" customHeight="1">
      <c r="A142" s="19" t="s">
        <v>18</v>
      </c>
      <c r="B142" s="19" t="s">
        <v>93</v>
      </c>
      <c r="C142" s="19" t="s">
        <v>94</v>
      </c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R142" s="20" t="str">
        <f t="shared" si="13"/>
        <v>23/24</v>
      </c>
      <c r="S142" s="66" t="str">
        <f>+B142</f>
        <v>2680</v>
      </c>
      <c r="T142" s="67">
        <v>7014</v>
      </c>
      <c r="U142" s="67"/>
      <c r="V142" s="68" t="e">
        <f>J146</f>
        <v>#DIV/0!</v>
      </c>
      <c r="W142" s="68"/>
      <c r="X142" s="68"/>
      <c r="Y142" s="69" t="s">
        <v>21</v>
      </c>
    </row>
    <row r="143" spans="1:25" ht="6" customHeight="1">
      <c r="A143" s="26"/>
      <c r="B143" s="27"/>
      <c r="C143" s="28"/>
      <c r="D143" s="28"/>
      <c r="E143" s="28"/>
      <c r="F143" s="28"/>
      <c r="G143" s="4"/>
      <c r="H143" s="4"/>
      <c r="I143" s="29"/>
      <c r="J143" s="4"/>
      <c r="K143" s="4"/>
      <c r="L143" s="30"/>
      <c r="M143" s="4"/>
      <c r="N143" s="4"/>
      <c r="O143" s="4"/>
      <c r="P143" s="4"/>
      <c r="R143" s="20" t="str">
        <f t="shared" si="13"/>
        <v>23/24</v>
      </c>
      <c r="S143" s="66" t="str">
        <f t="shared" ref="S143:S156" si="14">+S142</f>
        <v>2680</v>
      </c>
      <c r="T143" s="68"/>
      <c r="U143" s="68"/>
      <c r="V143" s="70">
        <f>M146</f>
        <v>0</v>
      </c>
      <c r="W143" s="68"/>
      <c r="X143" s="68"/>
      <c r="Y143" s="71" t="s">
        <v>22</v>
      </c>
    </row>
    <row r="144" spans="1:25" ht="11.25" customHeight="1">
      <c r="A144" s="35"/>
      <c r="B144" s="238" t="s">
        <v>26</v>
      </c>
      <c r="C144" s="239" t="s">
        <v>27</v>
      </c>
      <c r="D144" s="239"/>
      <c r="E144" s="239" t="s">
        <v>28</v>
      </c>
      <c r="F144" s="239"/>
      <c r="G144" s="35"/>
      <c r="H144" s="239" t="s">
        <v>29</v>
      </c>
      <c r="I144" s="4"/>
      <c r="J144" s="240" t="s">
        <v>30</v>
      </c>
      <c r="K144" s="241"/>
      <c r="L144" s="242"/>
      <c r="M144" s="37"/>
      <c r="N144" s="38"/>
      <c r="O144" s="4"/>
      <c r="P144" s="243" t="s">
        <v>31</v>
      </c>
      <c r="R144" s="20" t="str">
        <f t="shared" si="13"/>
        <v>23/24</v>
      </c>
      <c r="S144" s="66" t="str">
        <f t="shared" si="14"/>
        <v>2680</v>
      </c>
      <c r="T144" s="67" t="s">
        <v>32</v>
      </c>
      <c r="U144" s="67"/>
      <c r="V144" s="67">
        <f>+B146</f>
        <v>0</v>
      </c>
      <c r="W144" s="72" t="str">
        <f>+H152</f>
        <v/>
      </c>
      <c r="X144" s="67">
        <f>B152+C152</f>
        <v>0</v>
      </c>
      <c r="Y144" s="69" t="s">
        <v>33</v>
      </c>
    </row>
    <row r="145" spans="1:25" ht="12" customHeight="1">
      <c r="A145" s="35"/>
      <c r="B145" s="238"/>
      <c r="C145" s="40" t="s">
        <v>35</v>
      </c>
      <c r="D145" s="40" t="s">
        <v>36</v>
      </c>
      <c r="E145" s="40" t="s">
        <v>35</v>
      </c>
      <c r="F145" s="40" t="s">
        <v>36</v>
      </c>
      <c r="G145" s="35"/>
      <c r="H145" s="239"/>
      <c r="I145" s="4"/>
      <c r="J145" s="240"/>
      <c r="K145" s="241"/>
      <c r="L145" s="242"/>
      <c r="M145" s="37"/>
      <c r="N145" s="38"/>
      <c r="O145" s="4"/>
      <c r="P145" s="243"/>
      <c r="R145" s="20" t="str">
        <f t="shared" si="13"/>
        <v>23/24</v>
      </c>
      <c r="S145" s="66" t="str">
        <f t="shared" si="14"/>
        <v>2680</v>
      </c>
      <c r="T145" s="67" t="s">
        <v>37</v>
      </c>
      <c r="U145" s="67"/>
      <c r="V145" s="73"/>
      <c r="W145" s="72" t="str">
        <f>H153</f>
        <v/>
      </c>
      <c r="X145" s="67">
        <f>B153+C153</f>
        <v>0</v>
      </c>
      <c r="Y145" s="69" t="s">
        <v>38</v>
      </c>
    </row>
    <row r="146" spans="1:25" ht="16.5" customHeight="1">
      <c r="A146" s="238" t="s">
        <v>39</v>
      </c>
      <c r="B146" s="244"/>
      <c r="C146" s="42"/>
      <c r="D146" s="42">
        <v>0.14000000000000001</v>
      </c>
      <c r="E146" s="42"/>
      <c r="F146" s="42">
        <v>0.86</v>
      </c>
      <c r="G146" s="43" t="str">
        <f>IF(SUM(C147:F147)=0,"",IF(SUM(C146:F146)&lt;1,"&lt;100%",IF(SUM(C146:F146)&gt;1,"&gt;100%","OK")))</f>
        <v/>
      </c>
      <c r="H146" s="44"/>
      <c r="I146" s="4"/>
      <c r="J146" s="74" t="e">
        <f>'Leite - Produção'!Q19</f>
        <v>#DIV/0!</v>
      </c>
      <c r="K146" s="46"/>
      <c r="L146" s="245"/>
      <c r="M146" s="48"/>
      <c r="N146" s="47"/>
      <c r="O146" s="4"/>
      <c r="P146" s="49" t="e">
        <f>B146/H146</f>
        <v>#DIV/0!</v>
      </c>
      <c r="R146" s="20" t="str">
        <f t="shared" si="13"/>
        <v>23/24</v>
      </c>
      <c r="S146" s="66" t="str">
        <f t="shared" si="14"/>
        <v>2680</v>
      </c>
      <c r="T146" s="75">
        <v>7590</v>
      </c>
      <c r="U146" s="75"/>
      <c r="V146" s="73"/>
      <c r="W146" s="76">
        <f>+G152</f>
        <v>0</v>
      </c>
      <c r="X146" s="67">
        <f>D152</f>
        <v>0</v>
      </c>
      <c r="Y146" s="77" t="s">
        <v>40</v>
      </c>
    </row>
    <row r="147" spans="1:25" ht="16.5" customHeight="1">
      <c r="A147" s="238"/>
      <c r="B147" s="244"/>
      <c r="C147" s="54">
        <f>+C146*B146</f>
        <v>0</v>
      </c>
      <c r="D147" s="54">
        <f>+D146*B146</f>
        <v>0</v>
      </c>
      <c r="E147" s="54">
        <f>+E146*B146</f>
        <v>0</v>
      </c>
      <c r="F147" s="54">
        <f>+F146*B146</f>
        <v>0</v>
      </c>
      <c r="G147" s="47"/>
      <c r="H147" s="47"/>
      <c r="I147" s="4"/>
      <c r="J147" s="47"/>
      <c r="K147" s="47"/>
      <c r="L147" s="245"/>
      <c r="M147" s="47"/>
      <c r="N147" s="47"/>
      <c r="O147" s="47"/>
      <c r="P147" s="47"/>
      <c r="R147" s="20" t="str">
        <f t="shared" si="13"/>
        <v>23/24</v>
      </c>
      <c r="S147" s="66" t="str">
        <f t="shared" si="14"/>
        <v>2680</v>
      </c>
      <c r="T147" s="67" t="s">
        <v>41</v>
      </c>
      <c r="U147" s="67"/>
      <c r="V147" s="73"/>
      <c r="W147" s="73"/>
      <c r="X147" s="67">
        <f>K152</f>
        <v>0</v>
      </c>
      <c r="Y147" s="69" t="s">
        <v>42</v>
      </c>
    </row>
    <row r="148" spans="1:25" ht="4.5" customHeight="1">
      <c r="A148" s="55"/>
      <c r="B148" s="56"/>
      <c r="C148" s="47"/>
      <c r="D148" s="47"/>
      <c r="E148" s="47"/>
      <c r="F148" s="47"/>
      <c r="G148" s="47"/>
      <c r="H148" s="47"/>
      <c r="I148" s="29"/>
      <c r="J148" s="47"/>
      <c r="K148" s="47"/>
      <c r="L148" s="57"/>
      <c r="M148" s="47"/>
      <c r="N148" s="47"/>
      <c r="O148" s="47"/>
      <c r="P148" s="47"/>
      <c r="R148" s="20" t="str">
        <f t="shared" si="13"/>
        <v>23/24</v>
      </c>
      <c r="S148" s="66" t="str">
        <f t="shared" si="14"/>
        <v>2680</v>
      </c>
      <c r="T148" s="67" t="s">
        <v>43</v>
      </c>
      <c r="U148" s="67"/>
      <c r="V148" s="73"/>
      <c r="W148" s="73"/>
      <c r="X148" s="67">
        <f>K153</f>
        <v>0</v>
      </c>
      <c r="Y148" s="69" t="s">
        <v>44</v>
      </c>
    </row>
    <row r="149" spans="1:25" ht="16.5" customHeight="1">
      <c r="A149" s="246" t="s">
        <v>45</v>
      </c>
      <c r="B149" s="247" t="s">
        <v>46</v>
      </c>
      <c r="C149" s="247"/>
      <c r="D149" s="247"/>
      <c r="E149" s="247" t="s">
        <v>47</v>
      </c>
      <c r="F149" s="247"/>
      <c r="G149" s="247"/>
      <c r="H149" s="248" t="s">
        <v>48</v>
      </c>
      <c r="I149" s="4"/>
      <c r="J149" s="256" t="s">
        <v>45</v>
      </c>
      <c r="K149" s="247" t="s">
        <v>49</v>
      </c>
      <c r="L149" s="247"/>
      <c r="M149" s="247"/>
      <c r="N149" s="257" t="s">
        <v>50</v>
      </c>
      <c r="O149" s="257"/>
      <c r="P149" s="257"/>
      <c r="R149" s="20" t="str">
        <f t="shared" si="13"/>
        <v>23/24</v>
      </c>
      <c r="S149" s="66" t="str">
        <f t="shared" si="14"/>
        <v>2680</v>
      </c>
      <c r="T149" s="67" t="s">
        <v>51</v>
      </c>
      <c r="U149" s="67"/>
      <c r="V149" s="73"/>
      <c r="W149" s="73"/>
      <c r="X149" s="67">
        <f>L152</f>
        <v>0</v>
      </c>
      <c r="Y149" s="69" t="s">
        <v>52</v>
      </c>
    </row>
    <row r="150" spans="1:25" ht="16.5" customHeight="1">
      <c r="A150" s="246"/>
      <c r="B150" s="252" t="s">
        <v>53</v>
      </c>
      <c r="C150" s="252" t="s">
        <v>54</v>
      </c>
      <c r="D150" s="252" t="s">
        <v>55</v>
      </c>
      <c r="E150" s="252" t="s">
        <v>53</v>
      </c>
      <c r="F150" s="252" t="s">
        <v>54</v>
      </c>
      <c r="G150" s="252" t="s">
        <v>55</v>
      </c>
      <c r="H150" s="248"/>
      <c r="I150" s="4"/>
      <c r="J150" s="256"/>
      <c r="K150" s="253" t="s">
        <v>56</v>
      </c>
      <c r="L150" s="253" t="s">
        <v>57</v>
      </c>
      <c r="M150" s="253" t="s">
        <v>58</v>
      </c>
      <c r="N150" s="257"/>
      <c r="O150" s="257"/>
      <c r="P150" s="257"/>
      <c r="R150" s="20" t="str">
        <f t="shared" si="13"/>
        <v>23/24</v>
      </c>
      <c r="S150" s="66" t="str">
        <f t="shared" si="14"/>
        <v>2680</v>
      </c>
      <c r="T150" s="67" t="s">
        <v>59</v>
      </c>
      <c r="U150" s="67"/>
      <c r="V150" s="68"/>
      <c r="W150" s="68"/>
      <c r="X150" s="67">
        <f>+L153</f>
        <v>0</v>
      </c>
      <c r="Y150" s="69" t="s">
        <v>60</v>
      </c>
    </row>
    <row r="151" spans="1:25" ht="18" customHeight="1">
      <c r="A151" s="246"/>
      <c r="B151" s="252"/>
      <c r="C151" s="252"/>
      <c r="D151" s="252"/>
      <c r="E151" s="252"/>
      <c r="F151" s="252"/>
      <c r="G151" s="252"/>
      <c r="H151" s="248"/>
      <c r="I151" s="4"/>
      <c r="J151" s="256"/>
      <c r="K151" s="253"/>
      <c r="L151" s="253"/>
      <c r="M151" s="253"/>
      <c r="N151" s="59" t="s">
        <v>61</v>
      </c>
      <c r="O151" s="59" t="s">
        <v>62</v>
      </c>
      <c r="P151" s="59" t="s">
        <v>63</v>
      </c>
      <c r="R151" s="20" t="str">
        <f t="shared" si="13"/>
        <v>23/24</v>
      </c>
      <c r="S151" s="66" t="str">
        <f t="shared" si="14"/>
        <v>2680</v>
      </c>
      <c r="T151" s="67" t="s">
        <v>64</v>
      </c>
      <c r="U151" s="67"/>
      <c r="V151" s="68"/>
      <c r="W151" s="68"/>
      <c r="X151" s="67">
        <f>+M153</f>
        <v>0</v>
      </c>
      <c r="Y151" s="69" t="s">
        <v>65</v>
      </c>
    </row>
    <row r="152" spans="1:25" ht="16.5" customHeight="1">
      <c r="A152" s="60" t="s">
        <v>66</v>
      </c>
      <c r="B152" s="61"/>
      <c r="C152" s="61"/>
      <c r="D152" s="61"/>
      <c r="E152" s="61"/>
      <c r="F152" s="61"/>
      <c r="G152" s="61"/>
      <c r="H152" s="62" t="str">
        <f>IF(B152="","",((E152*B152+F152*C152)/SUM(B152:C152)))</f>
        <v/>
      </c>
      <c r="I152" s="4"/>
      <c r="J152" s="59" t="s">
        <v>66</v>
      </c>
      <c r="K152" s="61"/>
      <c r="L152" s="61"/>
      <c r="M152" s="61"/>
      <c r="N152" s="61"/>
      <c r="O152" s="61"/>
      <c r="P152" s="61"/>
      <c r="R152" s="20" t="str">
        <f t="shared" si="13"/>
        <v>23/24</v>
      </c>
      <c r="S152" s="66" t="str">
        <f t="shared" si="14"/>
        <v>2680</v>
      </c>
      <c r="T152" s="75">
        <v>7006</v>
      </c>
      <c r="U152" s="75"/>
      <c r="V152" s="68"/>
      <c r="W152" s="68"/>
      <c r="X152" s="67">
        <f>N152</f>
        <v>0</v>
      </c>
      <c r="Y152" s="77" t="s">
        <v>67</v>
      </c>
    </row>
    <row r="153" spans="1:25" ht="16.5" customHeight="1">
      <c r="A153" s="60" t="s">
        <v>68</v>
      </c>
      <c r="B153" s="61"/>
      <c r="C153" s="61"/>
      <c r="D153" s="47"/>
      <c r="E153" s="61"/>
      <c r="F153" s="61"/>
      <c r="G153" s="63"/>
      <c r="H153" s="62" t="str">
        <f>IF(B153="","",((E153*B153+F153*C153)/SUM(B153:C153)))</f>
        <v/>
      </c>
      <c r="I153" s="4"/>
      <c r="J153" s="59" t="s">
        <v>68</v>
      </c>
      <c r="K153" s="61"/>
      <c r="L153" s="61"/>
      <c r="M153" s="61"/>
      <c r="N153" s="64"/>
      <c r="O153" s="64"/>
      <c r="P153" s="64"/>
      <c r="R153" s="20" t="str">
        <f t="shared" si="13"/>
        <v>23/24</v>
      </c>
      <c r="S153" s="66" t="str">
        <f t="shared" si="14"/>
        <v>2680</v>
      </c>
      <c r="T153" s="75">
        <v>7007</v>
      </c>
      <c r="U153" s="75"/>
      <c r="V153" s="68"/>
      <c r="W153" s="68"/>
      <c r="X153" s="67">
        <f>O152</f>
        <v>0</v>
      </c>
      <c r="Y153" s="77" t="s">
        <v>69</v>
      </c>
    </row>
    <row r="154" spans="1:25" ht="18" customHeight="1">
      <c r="A154" s="36" t="s">
        <v>70</v>
      </c>
      <c r="B154" s="88" t="str">
        <f>IF(B146="","",(B153+B152)/B146)</f>
        <v/>
      </c>
      <c r="C154" s="88" t="str">
        <f>IF(B146="","",(C153+C152)/B146)</f>
        <v/>
      </c>
      <c r="D154" s="88" t="str">
        <f>IF(B146="","",(D153+D152)/B146)</f>
        <v/>
      </c>
      <c r="E154" s="254" t="str">
        <f>IF(B146="","",IF(B154+C154+D154&gt;Bovinos!$AD$5," -&gt; índices (somados) acima da média",IF(B154+C154+D154&lt;Bovinos!$AD$4," -&gt; índices (somados) abaixo da média","")))</f>
        <v/>
      </c>
      <c r="F154" s="254"/>
      <c r="G154" s="254"/>
      <c r="H154" s="254"/>
      <c r="I154" s="4"/>
      <c r="J154" s="78" t="s">
        <v>70</v>
      </c>
      <c r="K154" s="89" t="str">
        <f>IF(B146="","-",(K153+K152)/B146)</f>
        <v>-</v>
      </c>
      <c r="L154" s="89" t="str">
        <f>IF(B146="","-",(L153+L152)/B146)</f>
        <v>-</v>
      </c>
      <c r="M154" s="89" t="str">
        <f>IF(B146="","-",(M153+M152+O152+N152+P152)/B146)</f>
        <v>-</v>
      </c>
      <c r="N154" s="255" t="str">
        <f>IF(AND(K154="-",L154="-",M154="-"),"",IF(K154&gt;Bovinos!$AA$5," -&gt; índice(s) fora da faixa média",IF(K154&lt;Bovinos!$AA$4," -&gt; índice(s) fora da faixa média",IF(L154&gt;Bovinos!$AB$5," -&gt; índice(s) fora da faixa média",IF(L154&lt;Bovinos!$AB$4," -&gt; índice(s) fora da faixa média",IF(M154&gt;Bovinos!$AC$5," -&gt; índice(s) fora da faixa média",IF(M154&lt;Bovinos!$AC$4," -&gt; índice(s) fora da faixa média","")))))))</f>
        <v/>
      </c>
      <c r="O154" s="255"/>
      <c r="P154" s="255"/>
      <c r="R154" s="20" t="str">
        <f t="shared" si="13"/>
        <v>23/24</v>
      </c>
      <c r="S154" s="66" t="str">
        <f t="shared" si="14"/>
        <v>2680</v>
      </c>
      <c r="T154" s="75">
        <v>7008</v>
      </c>
      <c r="U154" s="75"/>
      <c r="V154" s="68"/>
      <c r="W154" s="68"/>
      <c r="X154" s="67">
        <f>P152</f>
        <v>0</v>
      </c>
      <c r="Y154" s="77" t="s">
        <v>71</v>
      </c>
    </row>
    <row r="155" spans="1:25" ht="7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R155" s="20" t="str">
        <f t="shared" si="13"/>
        <v>23/24</v>
      </c>
      <c r="S155" s="66" t="str">
        <f t="shared" si="14"/>
        <v>2680</v>
      </c>
      <c r="T155" s="67" t="s">
        <v>72</v>
      </c>
      <c r="U155" s="67"/>
      <c r="V155" s="68"/>
      <c r="W155" s="17"/>
      <c r="X155" s="67">
        <f>+M152</f>
        <v>0</v>
      </c>
      <c r="Y155" s="69" t="s">
        <v>73</v>
      </c>
    </row>
    <row r="156" spans="1:25" ht="7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R156" s="20" t="str">
        <f t="shared" si="13"/>
        <v>23/24</v>
      </c>
      <c r="S156" s="66" t="str">
        <f t="shared" si="14"/>
        <v>2680</v>
      </c>
      <c r="T156" s="67" t="s">
        <v>74</v>
      </c>
      <c r="U156" s="67">
        <f>+H146</f>
        <v>0</v>
      </c>
      <c r="V156" s="68"/>
      <c r="W156" s="17"/>
      <c r="X156" s="67"/>
      <c r="Y156" s="69" t="s">
        <v>75</v>
      </c>
    </row>
    <row r="157" spans="1:25" ht="16.5" customHeight="1">
      <c r="A157" s="19" t="s">
        <v>18</v>
      </c>
      <c r="B157" s="19" t="s">
        <v>95</v>
      </c>
      <c r="C157" s="19" t="s">
        <v>96</v>
      </c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R157" s="20" t="str">
        <f t="shared" si="13"/>
        <v>23/24</v>
      </c>
      <c r="S157" s="21" t="str">
        <f>+B157</f>
        <v>2790</v>
      </c>
      <c r="T157" s="22">
        <v>7014</v>
      </c>
      <c r="U157" s="22"/>
      <c r="V157" s="23" t="e">
        <f>J161</f>
        <v>#DIV/0!</v>
      </c>
      <c r="W157" s="23"/>
      <c r="X157" s="23"/>
      <c r="Y157" s="24" t="s">
        <v>21</v>
      </c>
    </row>
    <row r="158" spans="1:25" ht="6" customHeight="1">
      <c r="A158" s="26"/>
      <c r="B158" s="27"/>
      <c r="C158" s="28"/>
      <c r="D158" s="28"/>
      <c r="E158" s="28"/>
      <c r="F158" s="28"/>
      <c r="G158" s="4"/>
      <c r="H158" s="4"/>
      <c r="I158" s="29"/>
      <c r="J158" s="4"/>
      <c r="K158" s="4"/>
      <c r="L158" s="30"/>
      <c r="M158" s="4"/>
      <c r="N158" s="4"/>
      <c r="O158" s="4"/>
      <c r="P158" s="4"/>
      <c r="R158" s="20" t="str">
        <f t="shared" si="13"/>
        <v>23/24</v>
      </c>
      <c r="S158" s="21" t="str">
        <f t="shared" ref="S158:S171" si="15">+S157</f>
        <v>2790</v>
      </c>
      <c r="T158" s="23"/>
      <c r="U158" s="23"/>
      <c r="V158" s="31">
        <f>M161</f>
        <v>0</v>
      </c>
      <c r="W158" s="23"/>
      <c r="X158" s="23"/>
      <c r="Y158" s="23" t="s">
        <v>22</v>
      </c>
    </row>
    <row r="159" spans="1:25" ht="11.25" customHeight="1">
      <c r="A159" s="35"/>
      <c r="B159" s="238" t="s">
        <v>26</v>
      </c>
      <c r="C159" s="239" t="s">
        <v>27</v>
      </c>
      <c r="D159" s="239"/>
      <c r="E159" s="239" t="s">
        <v>28</v>
      </c>
      <c r="F159" s="239"/>
      <c r="G159" s="35"/>
      <c r="H159" s="239" t="s">
        <v>29</v>
      </c>
      <c r="I159" s="4"/>
      <c r="J159" s="240" t="s">
        <v>30</v>
      </c>
      <c r="K159" s="241"/>
      <c r="L159" s="242"/>
      <c r="M159" s="37"/>
      <c r="N159" s="38"/>
      <c r="O159" s="4"/>
      <c r="P159" s="243" t="s">
        <v>31</v>
      </c>
      <c r="R159" s="20" t="str">
        <f t="shared" si="13"/>
        <v>23/24</v>
      </c>
      <c r="S159" s="21" t="str">
        <f t="shared" si="15"/>
        <v>2790</v>
      </c>
      <c r="T159" s="22" t="s">
        <v>32</v>
      </c>
      <c r="U159" s="22"/>
      <c r="V159" s="22">
        <f>+B161</f>
        <v>0</v>
      </c>
      <c r="W159" s="39" t="str">
        <f>+H167</f>
        <v/>
      </c>
      <c r="X159" s="22">
        <f>B167+C167</f>
        <v>0</v>
      </c>
      <c r="Y159" s="24" t="s">
        <v>33</v>
      </c>
    </row>
    <row r="160" spans="1:25" ht="12" customHeight="1">
      <c r="A160" s="35"/>
      <c r="B160" s="238"/>
      <c r="C160" s="40" t="s">
        <v>35</v>
      </c>
      <c r="D160" s="40" t="s">
        <v>36</v>
      </c>
      <c r="E160" s="40" t="s">
        <v>35</v>
      </c>
      <c r="F160" s="40" t="s">
        <v>36</v>
      </c>
      <c r="G160" s="35"/>
      <c r="H160" s="239"/>
      <c r="I160" s="4"/>
      <c r="J160" s="240"/>
      <c r="K160" s="241"/>
      <c r="L160" s="242"/>
      <c r="M160" s="37"/>
      <c r="N160" s="38"/>
      <c r="O160" s="4"/>
      <c r="P160" s="243"/>
      <c r="R160" s="20" t="str">
        <f t="shared" si="13"/>
        <v>23/24</v>
      </c>
      <c r="S160" s="21" t="str">
        <f t="shared" si="15"/>
        <v>2790</v>
      </c>
      <c r="T160" s="22" t="s">
        <v>37</v>
      </c>
      <c r="U160" s="22"/>
      <c r="V160" s="41"/>
      <c r="W160" s="39" t="str">
        <f>H168</f>
        <v/>
      </c>
      <c r="X160" s="22">
        <f>B168+C168</f>
        <v>0</v>
      </c>
      <c r="Y160" s="24" t="s">
        <v>38</v>
      </c>
    </row>
    <row r="161" spans="1:25" ht="16.5" customHeight="1">
      <c r="A161" s="238" t="s">
        <v>39</v>
      </c>
      <c r="B161" s="244"/>
      <c r="C161" s="42"/>
      <c r="D161" s="42"/>
      <c r="E161" s="42"/>
      <c r="F161" s="42"/>
      <c r="G161" s="43" t="str">
        <f>IF(SUM(C162:F162)=0,"",IF(SUM(C161:F161)&lt;1,"&lt;100%",IF(SUM(C161:F161)&gt;1,"&gt;100%","OK")))</f>
        <v/>
      </c>
      <c r="H161" s="44"/>
      <c r="I161" s="4"/>
      <c r="J161" s="74" t="e">
        <f>'Leite - Produção'!Q20</f>
        <v>#DIV/0!</v>
      </c>
      <c r="K161" s="46"/>
      <c r="L161" s="245"/>
      <c r="M161" s="48"/>
      <c r="N161" s="47"/>
      <c r="O161" s="4"/>
      <c r="P161" s="49" t="e">
        <f>B161/H161</f>
        <v>#DIV/0!</v>
      </c>
      <c r="R161" s="20" t="str">
        <f t="shared" si="13"/>
        <v>23/24</v>
      </c>
      <c r="S161" s="21" t="str">
        <f t="shared" si="15"/>
        <v>2790</v>
      </c>
      <c r="T161" s="50">
        <v>7590</v>
      </c>
      <c r="U161" s="50"/>
      <c r="V161" s="41"/>
      <c r="W161" s="51">
        <f>+G167</f>
        <v>0</v>
      </c>
      <c r="X161" s="22">
        <f>D167</f>
        <v>0</v>
      </c>
      <c r="Y161" s="52" t="s">
        <v>40</v>
      </c>
    </row>
    <row r="162" spans="1:25" ht="16.5" customHeight="1">
      <c r="A162" s="238"/>
      <c r="B162" s="244"/>
      <c r="C162" s="54">
        <f>+C161*B161</f>
        <v>0</v>
      </c>
      <c r="D162" s="54">
        <f>+D161*B161</f>
        <v>0</v>
      </c>
      <c r="E162" s="54">
        <f>+E161*B161</f>
        <v>0</v>
      </c>
      <c r="F162" s="54">
        <f>+F161*B161</f>
        <v>0</v>
      </c>
      <c r="G162" s="47"/>
      <c r="H162" s="47"/>
      <c r="I162" s="4"/>
      <c r="J162" s="47"/>
      <c r="K162" s="47"/>
      <c r="L162" s="245"/>
      <c r="M162" s="47"/>
      <c r="N162" s="47"/>
      <c r="O162" s="47"/>
      <c r="P162" s="47"/>
      <c r="R162" s="20" t="str">
        <f t="shared" si="13"/>
        <v>23/24</v>
      </c>
      <c r="S162" s="21" t="str">
        <f t="shared" si="15"/>
        <v>2790</v>
      </c>
      <c r="T162" s="22" t="s">
        <v>41</v>
      </c>
      <c r="U162" s="22"/>
      <c r="V162" s="41"/>
      <c r="W162" s="41"/>
      <c r="X162" s="22">
        <f>K167</f>
        <v>0</v>
      </c>
      <c r="Y162" s="24" t="s">
        <v>42</v>
      </c>
    </row>
    <row r="163" spans="1:25" ht="4.5" customHeight="1">
      <c r="A163" s="55"/>
      <c r="B163" s="56"/>
      <c r="C163" s="47"/>
      <c r="D163" s="47"/>
      <c r="E163" s="47"/>
      <c r="F163" s="47"/>
      <c r="G163" s="47"/>
      <c r="H163" s="47"/>
      <c r="I163" s="29"/>
      <c r="J163" s="47"/>
      <c r="K163" s="47"/>
      <c r="L163" s="57"/>
      <c r="M163" s="47"/>
      <c r="N163" s="47"/>
      <c r="O163" s="47"/>
      <c r="P163" s="47"/>
      <c r="R163" s="20" t="str">
        <f t="shared" si="13"/>
        <v>23/24</v>
      </c>
      <c r="S163" s="21" t="str">
        <f t="shared" si="15"/>
        <v>2790</v>
      </c>
      <c r="T163" s="22" t="s">
        <v>43</v>
      </c>
      <c r="U163" s="22"/>
      <c r="V163" s="41"/>
      <c r="W163" s="41"/>
      <c r="X163" s="22">
        <f>K168</f>
        <v>0</v>
      </c>
      <c r="Y163" s="24" t="s">
        <v>44</v>
      </c>
    </row>
    <row r="164" spans="1:25" ht="16.5" customHeight="1">
      <c r="A164" s="246" t="s">
        <v>45</v>
      </c>
      <c r="B164" s="247" t="s">
        <v>46</v>
      </c>
      <c r="C164" s="247"/>
      <c r="D164" s="247"/>
      <c r="E164" s="247" t="s">
        <v>47</v>
      </c>
      <c r="F164" s="247"/>
      <c r="G164" s="247"/>
      <c r="H164" s="248" t="s">
        <v>48</v>
      </c>
      <c r="I164" s="4"/>
      <c r="J164" s="256" t="s">
        <v>45</v>
      </c>
      <c r="K164" s="247" t="s">
        <v>49</v>
      </c>
      <c r="L164" s="247"/>
      <c r="M164" s="247"/>
      <c r="N164" s="257" t="s">
        <v>50</v>
      </c>
      <c r="O164" s="257"/>
      <c r="P164" s="257"/>
      <c r="R164" s="20" t="str">
        <f t="shared" si="13"/>
        <v>23/24</v>
      </c>
      <c r="S164" s="21" t="str">
        <f t="shared" si="15"/>
        <v>2790</v>
      </c>
      <c r="T164" s="22" t="s">
        <v>51</v>
      </c>
      <c r="U164" s="22"/>
      <c r="V164" s="41"/>
      <c r="W164" s="41"/>
      <c r="X164" s="22">
        <f>L167</f>
        <v>0</v>
      </c>
      <c r="Y164" s="24" t="s">
        <v>52</v>
      </c>
    </row>
    <row r="165" spans="1:25" ht="16.5" customHeight="1">
      <c r="A165" s="246"/>
      <c r="B165" s="252" t="s">
        <v>53</v>
      </c>
      <c r="C165" s="252" t="s">
        <v>54</v>
      </c>
      <c r="D165" s="252" t="s">
        <v>55</v>
      </c>
      <c r="E165" s="252" t="s">
        <v>53</v>
      </c>
      <c r="F165" s="252" t="s">
        <v>54</v>
      </c>
      <c r="G165" s="252" t="s">
        <v>55</v>
      </c>
      <c r="H165" s="248"/>
      <c r="I165" s="4"/>
      <c r="J165" s="256"/>
      <c r="K165" s="253" t="s">
        <v>56</v>
      </c>
      <c r="L165" s="253" t="s">
        <v>57</v>
      </c>
      <c r="M165" s="253" t="s">
        <v>58</v>
      </c>
      <c r="N165" s="257"/>
      <c r="O165" s="257"/>
      <c r="P165" s="257"/>
      <c r="R165" s="20" t="str">
        <f t="shared" si="13"/>
        <v>23/24</v>
      </c>
      <c r="S165" s="21" t="str">
        <f t="shared" si="15"/>
        <v>2790</v>
      </c>
      <c r="T165" s="22" t="s">
        <v>59</v>
      </c>
      <c r="U165" s="22"/>
      <c r="V165" s="23"/>
      <c r="W165" s="23"/>
      <c r="X165" s="22">
        <f>+L168</f>
        <v>0</v>
      </c>
      <c r="Y165" s="24" t="s">
        <v>60</v>
      </c>
    </row>
    <row r="166" spans="1:25" ht="18" customHeight="1">
      <c r="A166" s="246"/>
      <c r="B166" s="252"/>
      <c r="C166" s="252"/>
      <c r="D166" s="252"/>
      <c r="E166" s="252"/>
      <c r="F166" s="252"/>
      <c r="G166" s="252"/>
      <c r="H166" s="248"/>
      <c r="I166" s="4"/>
      <c r="J166" s="256"/>
      <c r="K166" s="253"/>
      <c r="L166" s="253"/>
      <c r="M166" s="253"/>
      <c r="N166" s="59" t="s">
        <v>61</v>
      </c>
      <c r="O166" s="59" t="s">
        <v>62</v>
      </c>
      <c r="P166" s="59" t="s">
        <v>63</v>
      </c>
      <c r="R166" s="20" t="str">
        <f t="shared" si="13"/>
        <v>23/24</v>
      </c>
      <c r="S166" s="21" t="str">
        <f t="shared" si="15"/>
        <v>2790</v>
      </c>
      <c r="T166" s="22" t="s">
        <v>64</v>
      </c>
      <c r="U166" s="22"/>
      <c r="V166" s="23"/>
      <c r="W166" s="23"/>
      <c r="X166" s="22">
        <f>+M168</f>
        <v>0</v>
      </c>
      <c r="Y166" s="24" t="s">
        <v>65</v>
      </c>
    </row>
    <row r="167" spans="1:25" ht="16.5" customHeight="1">
      <c r="A167" s="60" t="s">
        <v>66</v>
      </c>
      <c r="B167" s="61"/>
      <c r="C167" s="61"/>
      <c r="D167" s="61"/>
      <c r="E167" s="61"/>
      <c r="F167" s="61"/>
      <c r="G167" s="61"/>
      <c r="H167" s="62" t="str">
        <f>IF(B167="","",((E167*B167+F167*C167)/SUM(B167:C167)))</f>
        <v/>
      </c>
      <c r="I167" s="4"/>
      <c r="J167" s="59" t="s">
        <v>66</v>
      </c>
      <c r="K167" s="61"/>
      <c r="L167" s="61"/>
      <c r="M167" s="61"/>
      <c r="N167" s="61"/>
      <c r="O167" s="61"/>
      <c r="P167" s="61"/>
      <c r="R167" s="20" t="str">
        <f t="shared" si="13"/>
        <v>23/24</v>
      </c>
      <c r="S167" s="21" t="str">
        <f t="shared" si="15"/>
        <v>2790</v>
      </c>
      <c r="T167" s="50">
        <v>7006</v>
      </c>
      <c r="U167" s="50"/>
      <c r="V167" s="23"/>
      <c r="W167" s="23"/>
      <c r="X167" s="22">
        <f>N167</f>
        <v>0</v>
      </c>
      <c r="Y167" s="52" t="s">
        <v>67</v>
      </c>
    </row>
    <row r="168" spans="1:25" ht="16.5" customHeight="1">
      <c r="A168" s="60" t="s">
        <v>68</v>
      </c>
      <c r="B168" s="61"/>
      <c r="C168" s="61"/>
      <c r="D168" s="47"/>
      <c r="E168" s="61"/>
      <c r="F168" s="61"/>
      <c r="G168" s="63"/>
      <c r="H168" s="62" t="str">
        <f>IF(B168="","",((E168*B168+F168*C168)/SUM(B168:C168)))</f>
        <v/>
      </c>
      <c r="I168" s="4"/>
      <c r="J168" s="59" t="s">
        <v>68</v>
      </c>
      <c r="K168" s="61"/>
      <c r="L168" s="61"/>
      <c r="M168" s="61"/>
      <c r="N168" s="64"/>
      <c r="O168" s="64"/>
      <c r="P168" s="64"/>
      <c r="R168" s="20" t="str">
        <f t="shared" si="13"/>
        <v>23/24</v>
      </c>
      <c r="S168" s="21" t="str">
        <f t="shared" si="15"/>
        <v>2790</v>
      </c>
      <c r="T168" s="50">
        <v>7007</v>
      </c>
      <c r="U168" s="50"/>
      <c r="V168" s="23"/>
      <c r="W168" s="23"/>
      <c r="X168" s="22">
        <f>O167</f>
        <v>0</v>
      </c>
      <c r="Y168" s="52" t="s">
        <v>69</v>
      </c>
    </row>
    <row r="169" spans="1:25" ht="18" customHeight="1">
      <c r="A169" s="36" t="s">
        <v>70</v>
      </c>
      <c r="B169" s="88" t="str">
        <f>IF(B161="","",(B168+B167)/B161)</f>
        <v/>
      </c>
      <c r="C169" s="88" t="str">
        <f>IF(B161="","",(C168+C167)/B161)</f>
        <v/>
      </c>
      <c r="D169" s="88" t="str">
        <f>IF(B161="","",(D168+D167)/B161)</f>
        <v/>
      </c>
      <c r="E169" s="254" t="str">
        <f>IF(B161="","",IF(B169+C169+D169&gt;Bovinos!$AD$5," -&gt; índices (somados) acima da média",IF(B169+C169+D169&lt;Bovinos!$AD$4," -&gt; índices (somados) abaixo da média","")))</f>
        <v/>
      </c>
      <c r="F169" s="254"/>
      <c r="G169" s="254"/>
      <c r="H169" s="254"/>
      <c r="I169" s="4"/>
      <c r="J169" s="78" t="s">
        <v>70</v>
      </c>
      <c r="K169" s="89" t="str">
        <f>IF(B161="","-",(K168+K167)/B161)</f>
        <v>-</v>
      </c>
      <c r="L169" s="89" t="str">
        <f>IF(B161="","-",(L168+L167)/B161)</f>
        <v>-</v>
      </c>
      <c r="M169" s="89" t="str">
        <f>IF(B161="","-",(M168+M167+O167+N167+P167)/B161)</f>
        <v>-</v>
      </c>
      <c r="N169" s="255" t="str">
        <f>IF(AND(K169="-",L169="-",M169="-"),"",IF(K169&gt;Bovinos!$AA$5," -&gt; índice(s) fora da faixa média",IF(K169&lt;Bovinos!$AA$4," -&gt; índice(s) fora da faixa média",IF(L169&gt;Bovinos!$AB$5," -&gt; índice(s) fora da faixa média",IF(L169&lt;Bovinos!$AB$4," -&gt; índice(s) fora da faixa média",IF(M169&gt;Bovinos!$AC$5," -&gt; índice(s) fora da faixa média",IF(M169&lt;Bovinos!$AC$4," -&gt; índice(s) fora da faixa média","")))))))</f>
        <v/>
      </c>
      <c r="O169" s="255"/>
      <c r="P169" s="255"/>
      <c r="R169" s="20" t="str">
        <f t="shared" si="13"/>
        <v>23/24</v>
      </c>
      <c r="S169" s="21" t="str">
        <f t="shared" si="15"/>
        <v>2790</v>
      </c>
      <c r="T169" s="50">
        <v>7008</v>
      </c>
      <c r="U169" s="50"/>
      <c r="V169" s="23"/>
      <c r="W169" s="23"/>
      <c r="X169" s="22">
        <f>P167</f>
        <v>0</v>
      </c>
      <c r="Y169" s="52" t="s">
        <v>71</v>
      </c>
    </row>
    <row r="170" spans="1:25" ht="7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R170" s="20" t="str">
        <f t="shared" si="13"/>
        <v>23/24</v>
      </c>
      <c r="S170" s="21" t="str">
        <f t="shared" si="15"/>
        <v>2790</v>
      </c>
      <c r="T170" s="22" t="s">
        <v>72</v>
      </c>
      <c r="U170" s="22"/>
      <c r="V170" s="23"/>
      <c r="W170" s="23"/>
      <c r="X170" s="22">
        <f>+M167</f>
        <v>0</v>
      </c>
      <c r="Y170" s="24" t="s">
        <v>73</v>
      </c>
    </row>
    <row r="171" spans="1:25" ht="7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R171" s="20" t="str">
        <f t="shared" si="13"/>
        <v>23/24</v>
      </c>
      <c r="S171" s="21" t="str">
        <f t="shared" si="15"/>
        <v>2790</v>
      </c>
      <c r="T171" s="22" t="s">
        <v>74</v>
      </c>
      <c r="U171" s="22">
        <f>+H161</f>
        <v>0</v>
      </c>
      <c r="V171" s="23"/>
      <c r="W171" s="23"/>
      <c r="X171" s="22"/>
      <c r="Y171" s="24" t="s">
        <v>75</v>
      </c>
    </row>
    <row r="172" spans="1:25" ht="16.5" customHeight="1"/>
    <row r="173" spans="1:25" ht="16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25" ht="16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</sheetData>
  <sheetProtection password="DC60" sheet="1" objects="1" scenarios="1"/>
  <mergeCells count="319">
    <mergeCell ref="E169:H169"/>
    <mergeCell ref="N169:P169"/>
    <mergeCell ref="N164:P165"/>
    <mergeCell ref="B165:B166"/>
    <mergeCell ref="C165:C166"/>
    <mergeCell ref="D165:D166"/>
    <mergeCell ref="E165:E166"/>
    <mergeCell ref="F165:F166"/>
    <mergeCell ref="G165:G166"/>
    <mergeCell ref="K165:K166"/>
    <mergeCell ref="L165:L166"/>
    <mergeCell ref="M165:M166"/>
    <mergeCell ref="A161:A162"/>
    <mergeCell ref="B161:B162"/>
    <mergeCell ref="L161:L162"/>
    <mergeCell ref="A164:A166"/>
    <mergeCell ref="B164:D164"/>
    <mergeCell ref="E164:G164"/>
    <mergeCell ref="H164:H166"/>
    <mergeCell ref="J164:J166"/>
    <mergeCell ref="K164:M164"/>
    <mergeCell ref="E154:H154"/>
    <mergeCell ref="N154:P154"/>
    <mergeCell ref="B159:B160"/>
    <mergeCell ref="C159:D159"/>
    <mergeCell ref="E159:F159"/>
    <mergeCell ref="H159:H160"/>
    <mergeCell ref="J159:J160"/>
    <mergeCell ref="K159:K160"/>
    <mergeCell ref="L159:L160"/>
    <mergeCell ref="P159:P160"/>
    <mergeCell ref="N149:P150"/>
    <mergeCell ref="B150:B151"/>
    <mergeCell ref="C150:C151"/>
    <mergeCell ref="D150:D151"/>
    <mergeCell ref="E150:E151"/>
    <mergeCell ref="F150:F151"/>
    <mergeCell ref="G150:G151"/>
    <mergeCell ref="K150:K151"/>
    <mergeCell ref="L150:L151"/>
    <mergeCell ref="M150:M151"/>
    <mergeCell ref="A146:A147"/>
    <mergeCell ref="B146:B147"/>
    <mergeCell ref="L146:L147"/>
    <mergeCell ref="A149:A151"/>
    <mergeCell ref="B149:D149"/>
    <mergeCell ref="E149:G149"/>
    <mergeCell ref="H149:H151"/>
    <mergeCell ref="J149:J151"/>
    <mergeCell ref="K149:M149"/>
    <mergeCell ref="E139:H139"/>
    <mergeCell ref="N139:P139"/>
    <mergeCell ref="B144:B145"/>
    <mergeCell ref="C144:D144"/>
    <mergeCell ref="E144:F144"/>
    <mergeCell ref="H144:H145"/>
    <mergeCell ref="J144:J145"/>
    <mergeCell ref="K144:K145"/>
    <mergeCell ref="L144:L145"/>
    <mergeCell ref="P144:P145"/>
    <mergeCell ref="N134:P135"/>
    <mergeCell ref="B135:B136"/>
    <mergeCell ref="C135:C136"/>
    <mergeCell ref="D135:D136"/>
    <mergeCell ref="E135:E136"/>
    <mergeCell ref="F135:F136"/>
    <mergeCell ref="G135:G136"/>
    <mergeCell ref="K135:K136"/>
    <mergeCell ref="L135:L136"/>
    <mergeCell ref="M135:M136"/>
    <mergeCell ref="A131:A132"/>
    <mergeCell ref="B131:B132"/>
    <mergeCell ref="L131:L132"/>
    <mergeCell ref="A134:A136"/>
    <mergeCell ref="B134:D134"/>
    <mergeCell ref="E134:G134"/>
    <mergeCell ref="H134:H136"/>
    <mergeCell ref="J134:J136"/>
    <mergeCell ref="K134:M134"/>
    <mergeCell ref="E124:H124"/>
    <mergeCell ref="N124:P124"/>
    <mergeCell ref="B129:B130"/>
    <mergeCell ref="C129:D129"/>
    <mergeCell ref="E129:F129"/>
    <mergeCell ref="H129:H130"/>
    <mergeCell ref="J129:J130"/>
    <mergeCell ref="K129:K130"/>
    <mergeCell ref="L129:L130"/>
    <mergeCell ref="P129:P130"/>
    <mergeCell ref="N119:P120"/>
    <mergeCell ref="B120:B121"/>
    <mergeCell ref="C120:C121"/>
    <mergeCell ref="D120:D121"/>
    <mergeCell ref="E120:E121"/>
    <mergeCell ref="F120:F121"/>
    <mergeCell ref="G120:G121"/>
    <mergeCell ref="K120:K121"/>
    <mergeCell ref="L120:L121"/>
    <mergeCell ref="M120:M121"/>
    <mergeCell ref="A116:A117"/>
    <mergeCell ref="B116:B117"/>
    <mergeCell ref="L116:L117"/>
    <mergeCell ref="A119:A121"/>
    <mergeCell ref="B119:D119"/>
    <mergeCell ref="E119:G119"/>
    <mergeCell ref="H119:H121"/>
    <mergeCell ref="J119:J121"/>
    <mergeCell ref="K119:M119"/>
    <mergeCell ref="E109:H109"/>
    <mergeCell ref="N109:P109"/>
    <mergeCell ref="B114:B115"/>
    <mergeCell ref="C114:D114"/>
    <mergeCell ref="E114:F114"/>
    <mergeCell ref="H114:H115"/>
    <mergeCell ref="J114:J115"/>
    <mergeCell ref="K114:K115"/>
    <mergeCell ref="L114:L115"/>
    <mergeCell ref="P114:P115"/>
    <mergeCell ref="N104:P105"/>
    <mergeCell ref="B105:B106"/>
    <mergeCell ref="C105:C106"/>
    <mergeCell ref="D105:D106"/>
    <mergeCell ref="E105:E106"/>
    <mergeCell ref="F105:F106"/>
    <mergeCell ref="G105:G106"/>
    <mergeCell ref="K105:K106"/>
    <mergeCell ref="L105:L106"/>
    <mergeCell ref="M105:M106"/>
    <mergeCell ref="A101:A102"/>
    <mergeCell ref="B101:B102"/>
    <mergeCell ref="L101:L102"/>
    <mergeCell ref="A104:A106"/>
    <mergeCell ref="B104:D104"/>
    <mergeCell ref="E104:G104"/>
    <mergeCell ref="H104:H106"/>
    <mergeCell ref="J104:J106"/>
    <mergeCell ref="K104:M104"/>
    <mergeCell ref="E94:H94"/>
    <mergeCell ref="N94:P94"/>
    <mergeCell ref="B99:B100"/>
    <mergeCell ref="C99:D99"/>
    <mergeCell ref="E99:F99"/>
    <mergeCell ref="H99:H100"/>
    <mergeCell ref="J99:J100"/>
    <mergeCell ref="K99:K100"/>
    <mergeCell ref="L99:L100"/>
    <mergeCell ref="P99:P100"/>
    <mergeCell ref="N89:P90"/>
    <mergeCell ref="B90:B91"/>
    <mergeCell ref="C90:C91"/>
    <mergeCell ref="D90:D91"/>
    <mergeCell ref="E90:E91"/>
    <mergeCell ref="F90:F91"/>
    <mergeCell ref="G90:G91"/>
    <mergeCell ref="K90:K91"/>
    <mergeCell ref="L90:L91"/>
    <mergeCell ref="M90:M91"/>
    <mergeCell ref="A86:A87"/>
    <mergeCell ref="B86:B87"/>
    <mergeCell ref="L86:L87"/>
    <mergeCell ref="A89:A91"/>
    <mergeCell ref="B89:D89"/>
    <mergeCell ref="E89:G89"/>
    <mergeCell ref="H89:H91"/>
    <mergeCell ref="J89:J91"/>
    <mergeCell ref="K89:M89"/>
    <mergeCell ref="E79:H79"/>
    <mergeCell ref="N79:P79"/>
    <mergeCell ref="B84:B85"/>
    <mergeCell ref="C84:D84"/>
    <mergeCell ref="E84:F84"/>
    <mergeCell ref="H84:H85"/>
    <mergeCell ref="J84:J85"/>
    <mergeCell ref="K84:K85"/>
    <mergeCell ref="L84:L85"/>
    <mergeCell ref="P84:P85"/>
    <mergeCell ref="N74:P75"/>
    <mergeCell ref="B75:B76"/>
    <mergeCell ref="C75:C76"/>
    <mergeCell ref="D75:D76"/>
    <mergeCell ref="E75:E76"/>
    <mergeCell ref="F75:F76"/>
    <mergeCell ref="G75:G76"/>
    <mergeCell ref="K75:K76"/>
    <mergeCell ref="L75:L76"/>
    <mergeCell ref="M75:M76"/>
    <mergeCell ref="A71:A72"/>
    <mergeCell ref="B71:B72"/>
    <mergeCell ref="L71:L72"/>
    <mergeCell ref="A74:A76"/>
    <mergeCell ref="B74:D74"/>
    <mergeCell ref="E74:G74"/>
    <mergeCell ref="H74:H76"/>
    <mergeCell ref="J74:J76"/>
    <mergeCell ref="K74:M74"/>
    <mergeCell ref="E64:H64"/>
    <mergeCell ref="N64:P64"/>
    <mergeCell ref="B69:B70"/>
    <mergeCell ref="C69:D69"/>
    <mergeCell ref="E69:F69"/>
    <mergeCell ref="H69:H70"/>
    <mergeCell ref="J69:J70"/>
    <mergeCell ref="K69:K70"/>
    <mergeCell ref="L69:L70"/>
    <mergeCell ref="P69:P70"/>
    <mergeCell ref="N59:P60"/>
    <mergeCell ref="B60:B61"/>
    <mergeCell ref="C60:C61"/>
    <mergeCell ref="D60:D61"/>
    <mergeCell ref="E60:E61"/>
    <mergeCell ref="F60:F61"/>
    <mergeCell ref="G60:G61"/>
    <mergeCell ref="K60:K61"/>
    <mergeCell ref="L60:L61"/>
    <mergeCell ref="M60:M61"/>
    <mergeCell ref="A56:A57"/>
    <mergeCell ref="B56:B57"/>
    <mergeCell ref="L56:L57"/>
    <mergeCell ref="A59:A61"/>
    <mergeCell ref="B59:D59"/>
    <mergeCell ref="E59:G59"/>
    <mergeCell ref="H59:H61"/>
    <mergeCell ref="J59:J61"/>
    <mergeCell ref="K59:M59"/>
    <mergeCell ref="E49:H49"/>
    <mergeCell ref="N49:P49"/>
    <mergeCell ref="B54:B55"/>
    <mergeCell ref="C54:D54"/>
    <mergeCell ref="E54:F54"/>
    <mergeCell ref="H54:H55"/>
    <mergeCell ref="J54:J55"/>
    <mergeCell ref="K54:K55"/>
    <mergeCell ref="L54:L55"/>
    <mergeCell ref="P54:P55"/>
    <mergeCell ref="N44:P45"/>
    <mergeCell ref="B45:B46"/>
    <mergeCell ref="C45:C46"/>
    <mergeCell ref="D45:D46"/>
    <mergeCell ref="E45:E46"/>
    <mergeCell ref="F45:F46"/>
    <mergeCell ref="G45:G46"/>
    <mergeCell ref="K45:K46"/>
    <mergeCell ref="L45:L46"/>
    <mergeCell ref="M45:M46"/>
    <mergeCell ref="A41:A42"/>
    <mergeCell ref="B41:B42"/>
    <mergeCell ref="L41:L42"/>
    <mergeCell ref="A44:A46"/>
    <mergeCell ref="B44:D44"/>
    <mergeCell ref="E44:G44"/>
    <mergeCell ref="H44:H46"/>
    <mergeCell ref="J44:J46"/>
    <mergeCell ref="K44:M44"/>
    <mergeCell ref="E34:H34"/>
    <mergeCell ref="N34:P34"/>
    <mergeCell ref="B39:B40"/>
    <mergeCell ref="C39:D39"/>
    <mergeCell ref="E39:F39"/>
    <mergeCell ref="H39:H40"/>
    <mergeCell ref="J39:J40"/>
    <mergeCell ref="K39:K40"/>
    <mergeCell ref="L39:L40"/>
    <mergeCell ref="P39:P40"/>
    <mergeCell ref="N29:P30"/>
    <mergeCell ref="B30:B31"/>
    <mergeCell ref="C30:C31"/>
    <mergeCell ref="D30:D31"/>
    <mergeCell ref="E30:E31"/>
    <mergeCell ref="F30:F31"/>
    <mergeCell ref="G30:G31"/>
    <mergeCell ref="K30:K31"/>
    <mergeCell ref="L30:L31"/>
    <mergeCell ref="M30:M31"/>
    <mergeCell ref="A26:A27"/>
    <mergeCell ref="B26:B27"/>
    <mergeCell ref="L26:L27"/>
    <mergeCell ref="A29:A31"/>
    <mergeCell ref="B29:D29"/>
    <mergeCell ref="E29:G29"/>
    <mergeCell ref="H29:H31"/>
    <mergeCell ref="J29:J31"/>
    <mergeCell ref="K29:M29"/>
    <mergeCell ref="E19:H19"/>
    <mergeCell ref="N19:P19"/>
    <mergeCell ref="B24:B25"/>
    <mergeCell ref="C24:D24"/>
    <mergeCell ref="E24:F24"/>
    <mergeCell ref="H24:H25"/>
    <mergeCell ref="J24:J25"/>
    <mergeCell ref="K24:K25"/>
    <mergeCell ref="L24:L25"/>
    <mergeCell ref="P24:P25"/>
    <mergeCell ref="A14:A16"/>
    <mergeCell ref="B14:D14"/>
    <mergeCell ref="E14:G14"/>
    <mergeCell ref="H14:H16"/>
    <mergeCell ref="J14:J16"/>
    <mergeCell ref="K14:M14"/>
    <mergeCell ref="N14:P15"/>
    <mergeCell ref="B15:B16"/>
    <mergeCell ref="C15:C16"/>
    <mergeCell ref="D15:D16"/>
    <mergeCell ref="E15:E16"/>
    <mergeCell ref="F15:F16"/>
    <mergeCell ref="G15:G16"/>
    <mergeCell ref="K15:K16"/>
    <mergeCell ref="L15:L16"/>
    <mergeCell ref="M15:M16"/>
    <mergeCell ref="B9:B10"/>
    <mergeCell ref="C9:D9"/>
    <mergeCell ref="E9:F9"/>
    <mergeCell ref="H9:H10"/>
    <mergeCell ref="J9:J10"/>
    <mergeCell ref="K9:K10"/>
    <mergeCell ref="L9:L10"/>
    <mergeCell ref="P9:P10"/>
    <mergeCell ref="A11:A12"/>
    <mergeCell ref="B11:B12"/>
    <mergeCell ref="L11:L12"/>
  </mergeCells>
  <conditionalFormatting sqref="G131">
    <cfRule type="cellIs" priority="2" operator="equal">
      <formula>"&gt;100%"</formula>
    </cfRule>
    <cfRule type="cellIs" priority="3" operator="equal">
      <formula>"&lt;100%"</formula>
    </cfRule>
    <cfRule type="cellIs" priority="4" operator="equal">
      <formula>"OK"</formula>
    </cfRule>
  </conditionalFormatting>
  <conditionalFormatting sqref="B139">
    <cfRule type="expression" priority="5">
      <formula>OR(B139&lt;$AD$4,B139&gt;$AD$5)</formula>
    </cfRule>
  </conditionalFormatting>
  <conditionalFormatting sqref="L139">
    <cfRule type="expression" priority="6">
      <formula>OR(L139&lt;$AB$4,L139&gt;$AB$5)</formula>
    </cfRule>
  </conditionalFormatting>
  <conditionalFormatting sqref="K139">
    <cfRule type="expression" priority="7">
      <formula>OR(K139&lt;$AA$4,K139&gt;$AA$5)</formula>
    </cfRule>
    <cfRule type="expression" priority="8">
      <formula>"ou(K19&lt;$AA$4;k19&gt;$AA$5)"</formula>
    </cfRule>
  </conditionalFormatting>
  <conditionalFormatting sqref="M139">
    <cfRule type="expression" priority="9">
      <formula>OR(M139&lt;$AC$4,M139&gt;$AC$5)</formula>
    </cfRule>
  </conditionalFormatting>
  <conditionalFormatting sqref="G116">
    <cfRule type="cellIs" priority="10" operator="equal">
      <formula>"&gt;100%"</formula>
    </cfRule>
    <cfRule type="cellIs" priority="11" operator="equal">
      <formula>"&lt;100%"</formula>
    </cfRule>
    <cfRule type="cellIs" priority="12" operator="equal">
      <formula>"OK"</formula>
    </cfRule>
  </conditionalFormatting>
  <conditionalFormatting sqref="B124">
    <cfRule type="expression" priority="13">
      <formula>OR(B124&lt;$AD$4,B124&gt;$AD$5)</formula>
    </cfRule>
  </conditionalFormatting>
  <conditionalFormatting sqref="L124">
    <cfRule type="expression" priority="14">
      <formula>OR(L124&lt;$AB$4,L124&gt;$AB$5)</formula>
    </cfRule>
  </conditionalFormatting>
  <conditionalFormatting sqref="K124">
    <cfRule type="expression" priority="15">
      <formula>OR(K124&lt;$AA$4,K124&gt;$AA$5)</formula>
    </cfRule>
    <cfRule type="expression" priority="16">
      <formula>"ou(K19&lt;$AA$4;k19&gt;$AA$5)"</formula>
    </cfRule>
  </conditionalFormatting>
  <conditionalFormatting sqref="M124">
    <cfRule type="expression" priority="17">
      <formula>OR(M124&lt;$AC$4,M124&gt;$AC$5)</formula>
    </cfRule>
  </conditionalFormatting>
  <conditionalFormatting sqref="G101">
    <cfRule type="cellIs" priority="18" operator="equal">
      <formula>"&gt;100%"</formula>
    </cfRule>
    <cfRule type="cellIs" priority="19" operator="equal">
      <formula>"&lt;100%"</formula>
    </cfRule>
    <cfRule type="cellIs" priority="20" operator="equal">
      <formula>"OK"</formula>
    </cfRule>
  </conditionalFormatting>
  <conditionalFormatting sqref="B109">
    <cfRule type="expression" priority="21">
      <formula>OR(B109&lt;$AD$4,B109&gt;$AD$5)</formula>
    </cfRule>
  </conditionalFormatting>
  <conditionalFormatting sqref="L109">
    <cfRule type="expression" priority="22">
      <formula>OR(L109&lt;$AB$4,L109&gt;$AB$5)</formula>
    </cfRule>
  </conditionalFormatting>
  <conditionalFormatting sqref="K109">
    <cfRule type="expression" priority="23">
      <formula>OR(K109&lt;$AA$4,K109&gt;$AA$5)</formula>
    </cfRule>
    <cfRule type="expression" priority="24">
      <formula>"ou(K19&lt;$AA$4;k19&gt;$AA$5)"</formula>
    </cfRule>
  </conditionalFormatting>
  <conditionalFormatting sqref="M109">
    <cfRule type="expression" priority="25">
      <formula>OR(M109&lt;$AC$4,M109&gt;$AC$5)</formula>
    </cfRule>
  </conditionalFormatting>
  <conditionalFormatting sqref="G71">
    <cfRule type="cellIs" priority="26" operator="equal">
      <formula>"&gt;100%"</formula>
    </cfRule>
    <cfRule type="cellIs" priority="27" operator="equal">
      <formula>"&lt;100%"</formula>
    </cfRule>
    <cfRule type="cellIs" priority="28" operator="equal">
      <formula>"OK"</formula>
    </cfRule>
  </conditionalFormatting>
  <conditionalFormatting sqref="B79">
    <cfRule type="expression" priority="29">
      <formula>OR(B79&lt;$AD$4,B79&gt;$AD$5)</formula>
    </cfRule>
  </conditionalFormatting>
  <conditionalFormatting sqref="L79">
    <cfRule type="expression" priority="30">
      <formula>OR(L79&lt;$AB$4,L79&gt;$AB$5)</formula>
    </cfRule>
  </conditionalFormatting>
  <conditionalFormatting sqref="K79">
    <cfRule type="expression" priority="31">
      <formula>OR(K79&lt;$AA$4,K79&gt;$AA$5)</formula>
    </cfRule>
    <cfRule type="expression" priority="32">
      <formula>"ou(K19&lt;$AA$4;k19&gt;$AA$5)"</formula>
    </cfRule>
  </conditionalFormatting>
  <conditionalFormatting sqref="M79">
    <cfRule type="expression" priority="33">
      <formula>OR(M79&lt;$AC$4,M79&gt;$AC$5)</formula>
    </cfRule>
  </conditionalFormatting>
  <conditionalFormatting sqref="G56">
    <cfRule type="cellIs" priority="34" operator="equal">
      <formula>"&gt;100%"</formula>
    </cfRule>
    <cfRule type="cellIs" priority="35" operator="equal">
      <formula>"&lt;100%"</formula>
    </cfRule>
    <cfRule type="cellIs" priority="36" operator="equal">
      <formula>"OK"</formula>
    </cfRule>
  </conditionalFormatting>
  <conditionalFormatting sqref="B64">
    <cfRule type="expression" priority="37">
      <formula>OR(B64&lt;$AD$4,B64&gt;$AD$5)</formula>
    </cfRule>
  </conditionalFormatting>
  <conditionalFormatting sqref="L64">
    <cfRule type="expression" priority="38">
      <formula>OR(L64&lt;$AB$4,L64&gt;$AB$5)</formula>
    </cfRule>
  </conditionalFormatting>
  <conditionalFormatting sqref="K64">
    <cfRule type="expression" priority="39">
      <formula>OR(K64&lt;$AA$4,K64&gt;$AA$5)</formula>
    </cfRule>
    <cfRule type="expression" priority="40">
      <formula>"ou(K19&lt;$AA$4;k19&gt;$AA$5)"</formula>
    </cfRule>
  </conditionalFormatting>
  <conditionalFormatting sqref="M64">
    <cfRule type="expression" priority="41">
      <formula>OR(M64&lt;$AC$4,M64&gt;$AC$5)</formula>
    </cfRule>
  </conditionalFormatting>
  <conditionalFormatting sqref="G41">
    <cfRule type="cellIs" priority="42" operator="equal">
      <formula>"&gt;100%"</formula>
    </cfRule>
    <cfRule type="cellIs" priority="43" operator="equal">
      <formula>"&lt;100%"</formula>
    </cfRule>
    <cfRule type="cellIs" priority="44" operator="equal">
      <formula>"OK"</formula>
    </cfRule>
  </conditionalFormatting>
  <conditionalFormatting sqref="B49">
    <cfRule type="expression" priority="45">
      <formula>OR(B49&lt;$AD$4,B49&gt;$AD$5)</formula>
    </cfRule>
  </conditionalFormatting>
  <conditionalFormatting sqref="L49">
    <cfRule type="expression" priority="46">
      <formula>OR(L49&lt;$AB$4,L49&gt;$AB$5)</formula>
    </cfRule>
  </conditionalFormatting>
  <conditionalFormatting sqref="K49">
    <cfRule type="expression" priority="47">
      <formula>OR(K49&lt;$AA$4,K49&gt;$AA$5)</formula>
    </cfRule>
    <cfRule type="expression" priority="48">
      <formula>"ou(K19&lt;$AA$4;k19&gt;$AA$5)"</formula>
    </cfRule>
  </conditionalFormatting>
  <conditionalFormatting sqref="M49">
    <cfRule type="expression" priority="49">
      <formula>OR(M49&lt;$AC$4,M49&gt;$AC$5)</formula>
    </cfRule>
  </conditionalFormatting>
  <conditionalFormatting sqref="K19">
    <cfRule type="expression" priority="50">
      <formula>"ou(K19&lt;$AA$4;k19&gt;$AA$5)"</formula>
    </cfRule>
  </conditionalFormatting>
  <conditionalFormatting sqref="K19">
    <cfRule type="expression" priority="51">
      <formula>OR(K19&lt;$AA$4,K19&gt;$AA$5)</formula>
    </cfRule>
  </conditionalFormatting>
  <conditionalFormatting sqref="L19">
    <cfRule type="expression" priority="52">
      <formula>OR(L19&lt;$AB$4,L19&gt;$AB$5)</formula>
    </cfRule>
  </conditionalFormatting>
  <conditionalFormatting sqref="M19">
    <cfRule type="expression" priority="53">
      <formula>OR(M19&lt;$AC$4,M19&gt;$AC$5)</formula>
    </cfRule>
  </conditionalFormatting>
  <conditionalFormatting sqref="G26">
    <cfRule type="cellIs" priority="54" operator="equal">
      <formula>"&lt;100%"</formula>
    </cfRule>
  </conditionalFormatting>
  <conditionalFormatting sqref="G26">
    <cfRule type="cellIs" priority="55" operator="equal">
      <formula>"&gt;100%"</formula>
    </cfRule>
  </conditionalFormatting>
  <conditionalFormatting sqref="G26">
    <cfRule type="cellIs" priority="56" operator="equal">
      <formula>"OK"</formula>
    </cfRule>
  </conditionalFormatting>
  <conditionalFormatting sqref="G86">
    <cfRule type="cellIs" priority="57" operator="equal">
      <formula>"&lt;100%"</formula>
    </cfRule>
  </conditionalFormatting>
  <conditionalFormatting sqref="G86">
    <cfRule type="cellIs" priority="58" operator="equal">
      <formula>"&gt;100%"</formula>
    </cfRule>
  </conditionalFormatting>
  <conditionalFormatting sqref="G86">
    <cfRule type="cellIs" priority="59" operator="equal">
      <formula>"OK"</formula>
    </cfRule>
  </conditionalFormatting>
  <conditionalFormatting sqref="K94">
    <cfRule type="expression" priority="60">
      <formula>"ou(K19&lt;$AA$4;k19&gt;$AA$5)"</formula>
    </cfRule>
  </conditionalFormatting>
  <conditionalFormatting sqref="B94">
    <cfRule type="expression" priority="61">
      <formula>OR(B94&lt;$AD$4,B94&gt;$AD$5)</formula>
    </cfRule>
  </conditionalFormatting>
  <conditionalFormatting sqref="K94">
    <cfRule type="expression" priority="62">
      <formula>OR(K94&lt;$AA$4,K94&gt;$AA$5)</formula>
    </cfRule>
  </conditionalFormatting>
  <conditionalFormatting sqref="L94">
    <cfRule type="expression" priority="63">
      <formula>OR(L94&lt;$AB$4,L94&gt;$AB$5)</formula>
    </cfRule>
  </conditionalFormatting>
  <conditionalFormatting sqref="M94">
    <cfRule type="expression" priority="64">
      <formula>OR(M94&lt;$AC$4,M94&gt;$AC$5)</formula>
    </cfRule>
  </conditionalFormatting>
  <conditionalFormatting sqref="G146">
    <cfRule type="cellIs" priority="65" operator="equal">
      <formula>"&lt;100%"</formula>
    </cfRule>
  </conditionalFormatting>
  <conditionalFormatting sqref="G146">
    <cfRule type="cellIs" priority="66" operator="equal">
      <formula>"&gt;100%"</formula>
    </cfRule>
  </conditionalFormatting>
  <conditionalFormatting sqref="G146">
    <cfRule type="cellIs" priority="67" operator="equal">
      <formula>"OK"</formula>
    </cfRule>
  </conditionalFormatting>
  <conditionalFormatting sqref="P146">
    <cfRule type="expression" priority="68">
      <formula>OR(P146&gt;$AE$4,P146&lt;$AE$5)</formula>
    </cfRule>
  </conditionalFormatting>
  <conditionalFormatting sqref="G161">
    <cfRule type="cellIs" priority="69" operator="equal">
      <formula>"&lt;100%"</formula>
    </cfRule>
  </conditionalFormatting>
  <conditionalFormatting sqref="G161">
    <cfRule type="cellIs" priority="70" operator="equal">
      <formula>"&gt;100%"</formula>
    </cfRule>
  </conditionalFormatting>
  <conditionalFormatting sqref="G161">
    <cfRule type="cellIs" priority="71" operator="equal">
      <formula>"OK"</formula>
    </cfRule>
  </conditionalFormatting>
  <conditionalFormatting sqref="E77:E78">
    <cfRule type="expression" priority="72">
      <formula>AND(B77&lt;&gt;"",E77="")</formula>
    </cfRule>
  </conditionalFormatting>
  <conditionalFormatting sqref="E137:E138">
    <cfRule type="expression" priority="73">
      <formula>AND(B137&lt;&gt;"",E137="")</formula>
    </cfRule>
  </conditionalFormatting>
  <conditionalFormatting sqref="P131">
    <cfRule type="expression" priority="74">
      <formula>OR(P131&gt;$AE$4,P131&lt;$AE$5)</formula>
    </cfRule>
  </conditionalFormatting>
  <conditionalFormatting sqref="P101">
    <cfRule type="expression" priority="75">
      <formula>OR(P101&gt;$AE$4,P101&lt;$AE$5)</formula>
    </cfRule>
  </conditionalFormatting>
  <conditionalFormatting sqref="P86">
    <cfRule type="expression" priority="76">
      <formula>OR(P86&gt;$AE$4,P86&lt;$AE$5)</formula>
    </cfRule>
  </conditionalFormatting>
  <conditionalFormatting sqref="P71">
    <cfRule type="expression" priority="77">
      <formula>OR(P71&gt;$AE$4,P71&lt;$AE$5)</formula>
    </cfRule>
  </conditionalFormatting>
  <conditionalFormatting sqref="P56">
    <cfRule type="expression" priority="78">
      <formula>OR(P56&gt;$AE$4,P56&lt;$AE$5)</formula>
    </cfRule>
  </conditionalFormatting>
  <conditionalFormatting sqref="P41">
    <cfRule type="expression" priority="79">
      <formula>OR(P41&gt;$AE$4,P41&lt;$AE$5)</formula>
    </cfRule>
  </conditionalFormatting>
  <conditionalFormatting sqref="P26">
    <cfRule type="expression" priority="80">
      <formula>OR(P26&gt;$AE$4,P26&lt;$AE$5)</formula>
    </cfRule>
  </conditionalFormatting>
  <conditionalFormatting sqref="P11">
    <cfRule type="expression" priority="81">
      <formula>OR(P11&gt;$AE$4,P11&lt;$AE$5)</formula>
    </cfRule>
  </conditionalFormatting>
  <conditionalFormatting sqref="P116">
    <cfRule type="expression" priority="82">
      <formula>OR(P116&gt;$AE$4,P116&lt;$AE$5)</formula>
    </cfRule>
  </conditionalFormatting>
  <conditionalFormatting sqref="E47:E48">
    <cfRule type="expression" priority="83">
      <formula>AND(B47&lt;&gt;"",E47="")</formula>
    </cfRule>
  </conditionalFormatting>
  <conditionalFormatting sqref="E62:E63">
    <cfRule type="expression" priority="84">
      <formula>AND(B62&lt;&gt;"",E62="")</formula>
    </cfRule>
  </conditionalFormatting>
  <conditionalFormatting sqref="E107:E108">
    <cfRule type="expression" priority="85">
      <formula>AND(B107&lt;&gt;"",E107="")</formula>
    </cfRule>
  </conditionalFormatting>
  <conditionalFormatting sqref="E122:E123">
    <cfRule type="expression" priority="86">
      <formula>AND(B122&lt;&gt;"",E122="")</formula>
    </cfRule>
  </conditionalFormatting>
  <conditionalFormatting sqref="G11">
    <cfRule type="cellIs" priority="87" operator="equal">
      <formula>"&lt;100%"</formula>
    </cfRule>
  </conditionalFormatting>
  <conditionalFormatting sqref="G11">
    <cfRule type="cellIs" priority="88" operator="equal">
      <formula>"&gt;100%"</formula>
    </cfRule>
  </conditionalFormatting>
  <conditionalFormatting sqref="G11">
    <cfRule type="cellIs" priority="89" operator="equal">
      <formula>"OK"</formula>
    </cfRule>
  </conditionalFormatting>
  <conditionalFormatting sqref="B19">
    <cfRule type="expression" priority="90">
      <formula>OR(B19&lt;$AD$4,B19&gt;$AD$5)</formula>
    </cfRule>
  </conditionalFormatting>
  <conditionalFormatting sqref="B34">
    <cfRule type="expression" priority="91">
      <formula>OR(B34&lt;$AD$4,B34&gt;$AD$5)</formula>
    </cfRule>
  </conditionalFormatting>
  <conditionalFormatting sqref="K34">
    <cfRule type="expression" priority="92">
      <formula>"ou(K19&lt;$AA$4;k19&gt;$AA$5)"</formula>
    </cfRule>
  </conditionalFormatting>
  <conditionalFormatting sqref="K34">
    <cfRule type="expression" priority="93">
      <formula>OR(K34&lt;$AA$4,K34&gt;$AA$5)</formula>
    </cfRule>
  </conditionalFormatting>
  <conditionalFormatting sqref="L34">
    <cfRule type="expression" priority="94">
      <formula>OR(L34&lt;$AB$4,L34&gt;$AB$5)</formula>
    </cfRule>
  </conditionalFormatting>
  <conditionalFormatting sqref="M34">
    <cfRule type="expression" priority="95">
      <formula>OR(M34&lt;$AC$4,M34&gt;$AC$5)</formula>
    </cfRule>
  </conditionalFormatting>
  <conditionalFormatting sqref="B154">
    <cfRule type="expression" priority="96">
      <formula>OR(B154&lt;$AD$4,B154&gt;$AD$5)</formula>
    </cfRule>
  </conditionalFormatting>
  <conditionalFormatting sqref="L154">
    <cfRule type="expression" priority="97">
      <formula>OR(L154&lt;$AB$4,L154&gt;$AB$5)</formula>
    </cfRule>
  </conditionalFormatting>
  <conditionalFormatting sqref="K154">
    <cfRule type="expression" priority="98">
      <formula>OR(K154&lt;$AA$4,K154&gt;$AA$5)</formula>
    </cfRule>
    <cfRule type="expression" priority="99">
      <formula>"ou(K19&lt;$AA$4;k19&gt;$AA$5)"</formula>
    </cfRule>
  </conditionalFormatting>
  <conditionalFormatting sqref="M154">
    <cfRule type="expression" priority="100">
      <formula>OR(M154&lt;$AC$4,M154&gt;$AC$5)</formula>
    </cfRule>
  </conditionalFormatting>
  <conditionalFormatting sqref="B169">
    <cfRule type="expression" priority="101">
      <formula>OR(B169&lt;$AD$4,B169&gt;$AD$5)</formula>
    </cfRule>
  </conditionalFormatting>
  <conditionalFormatting sqref="L169">
    <cfRule type="expression" priority="102">
      <formula>OR(L169&lt;$AB$4,L169&gt;$AB$5)</formula>
    </cfRule>
  </conditionalFormatting>
  <conditionalFormatting sqref="K169">
    <cfRule type="expression" priority="103">
      <formula>OR(K169&lt;$AA$4,K169&gt;$AA$5)</formula>
    </cfRule>
    <cfRule type="expression" priority="104">
      <formula>"ou(K19&lt;$AA$4;k19&gt;$AA$5)"</formula>
    </cfRule>
  </conditionalFormatting>
  <conditionalFormatting sqref="M169">
    <cfRule type="expression" priority="105">
      <formula>OR(M169&lt;$AC$4,M169&gt;$AC$5)</formula>
    </cfRule>
  </conditionalFormatting>
  <conditionalFormatting sqref="P161">
    <cfRule type="expression" priority="106">
      <formula>OR(P161&gt;$AE$4,P161&lt;$AE$5)</formula>
    </cfRule>
  </conditionalFormatting>
  <pageMargins left="0.196527777777778" right="0.196527777777778" top="0.98402777777777795" bottom="0.98402777777777795" header="0.511811023622047" footer="0.51180555555555596"/>
  <pageSetup orientation="portrait" horizontalDpi="300" verticalDpi="300"/>
  <headerFoot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1"/>
  <sheetViews>
    <sheetView zoomScaleNormal="100" workbookViewId="0"/>
  </sheetViews>
  <sheetFormatPr defaultColWidth="18" defaultRowHeight="25.5"/>
  <cols>
    <col min="1" max="1" width="2.6640625" style="92" customWidth="1"/>
    <col min="2" max="2" width="6" style="93" customWidth="1"/>
    <col min="3" max="3" width="11.33203125" style="93" customWidth="1"/>
    <col min="4" max="4" width="86.1640625" style="94" customWidth="1"/>
    <col min="5" max="5" width="17.6640625" style="93" customWidth="1"/>
    <col min="6" max="6" width="10.6640625" style="93" customWidth="1"/>
    <col min="7" max="7" width="7.1640625" style="93" customWidth="1"/>
    <col min="8" max="8" width="15.1640625" style="95" customWidth="1"/>
    <col min="9" max="9" width="16.33203125" style="96" customWidth="1"/>
    <col min="10" max="12" width="13.5" style="97" customWidth="1"/>
    <col min="13" max="13" width="3.5" style="98" customWidth="1"/>
    <col min="14" max="1024" width="18" style="98"/>
  </cols>
  <sheetData>
    <row r="1" spans="1:12" ht="15" customHeight="1">
      <c r="B1" s="99" t="s">
        <v>97</v>
      </c>
      <c r="C1" s="100"/>
      <c r="I1" s="101"/>
      <c r="J1" s="102"/>
      <c r="K1" s="102"/>
      <c r="L1" s="102"/>
    </row>
    <row r="2" spans="1:12" ht="15" customHeight="1">
      <c r="B2" s="99" t="s">
        <v>98</v>
      </c>
      <c r="C2" s="100"/>
      <c r="G2" s="99"/>
      <c r="I2" s="101"/>
      <c r="J2" s="102"/>
      <c r="K2" s="102"/>
      <c r="L2" s="102"/>
    </row>
    <row r="3" spans="1:12" ht="15" customHeight="1">
      <c r="B3" s="103" t="s">
        <v>99</v>
      </c>
      <c r="C3" s="104"/>
      <c r="I3" s="105"/>
      <c r="J3" s="106"/>
      <c r="K3" s="106"/>
      <c r="L3" s="106"/>
    </row>
    <row r="4" spans="1:12" ht="22.5" customHeight="1">
      <c r="B4" s="107" t="s">
        <v>100</v>
      </c>
      <c r="C4" s="108" t="s">
        <v>101</v>
      </c>
      <c r="D4" s="108" t="s">
        <v>102</v>
      </c>
      <c r="E4" s="264" t="s">
        <v>103</v>
      </c>
      <c r="F4" s="264"/>
      <c r="G4" s="109" t="s">
        <v>100</v>
      </c>
      <c r="H4" s="110" t="s">
        <v>104</v>
      </c>
      <c r="I4" s="111" t="s">
        <v>105</v>
      </c>
      <c r="J4" s="110" t="s">
        <v>106</v>
      </c>
      <c r="K4" s="110" t="s">
        <v>107</v>
      </c>
      <c r="L4" s="112" t="s">
        <v>108</v>
      </c>
    </row>
    <row r="5" spans="1:12" s="123" customFormat="1" ht="21.95" customHeight="1">
      <c r="A5" s="113"/>
      <c r="B5" s="114">
        <v>0.5</v>
      </c>
      <c r="C5" s="115"/>
      <c r="D5" s="116" t="s">
        <v>109</v>
      </c>
      <c r="E5" s="117" t="s">
        <v>110</v>
      </c>
      <c r="F5" s="118" t="s">
        <v>111</v>
      </c>
      <c r="G5" s="118" t="s">
        <v>111</v>
      </c>
      <c r="H5" s="119"/>
      <c r="I5" s="120"/>
      <c r="J5" s="121"/>
      <c r="K5" s="121"/>
      <c r="L5" s="122"/>
    </row>
    <row r="6" spans="1:12" ht="21.95" customHeight="1">
      <c r="B6" s="124">
        <v>1</v>
      </c>
      <c r="C6" s="125" t="s">
        <v>112</v>
      </c>
      <c r="D6" s="126" t="s">
        <v>113</v>
      </c>
      <c r="E6" s="125" t="s">
        <v>114</v>
      </c>
      <c r="F6" s="125" t="s">
        <v>115</v>
      </c>
      <c r="G6" s="125" t="s">
        <v>116</v>
      </c>
      <c r="H6" s="127" t="s">
        <v>117</v>
      </c>
      <c r="I6" s="128"/>
      <c r="J6" s="129"/>
      <c r="K6" s="129" t="s">
        <v>118</v>
      </c>
      <c r="L6" s="130"/>
    </row>
    <row r="7" spans="1:12" ht="21.95" customHeight="1">
      <c r="B7" s="124">
        <v>1</v>
      </c>
      <c r="C7" s="125" t="s">
        <v>119</v>
      </c>
      <c r="D7" s="126" t="s">
        <v>120</v>
      </c>
      <c r="E7" s="125" t="s">
        <v>114</v>
      </c>
      <c r="F7" s="125" t="s">
        <v>115</v>
      </c>
      <c r="G7" s="125" t="s">
        <v>116</v>
      </c>
      <c r="H7" s="127" t="s">
        <v>117</v>
      </c>
      <c r="I7" s="128"/>
      <c r="J7" s="129"/>
      <c r="K7" s="129" t="s">
        <v>118</v>
      </c>
      <c r="L7" s="130"/>
    </row>
    <row r="8" spans="1:12" ht="21.95" customHeight="1">
      <c r="B8" s="124">
        <v>1</v>
      </c>
      <c r="C8" s="125" t="s">
        <v>121</v>
      </c>
      <c r="D8" s="126" t="s">
        <v>122</v>
      </c>
      <c r="E8" s="125" t="s">
        <v>123</v>
      </c>
      <c r="F8" s="125" t="s">
        <v>115</v>
      </c>
      <c r="G8" s="125" t="s">
        <v>116</v>
      </c>
      <c r="H8" s="127" t="s">
        <v>117</v>
      </c>
      <c r="I8" s="131"/>
      <c r="J8" s="129"/>
      <c r="K8" s="129" t="s">
        <v>118</v>
      </c>
      <c r="L8" s="130"/>
    </row>
    <row r="9" spans="1:12" ht="21.95" customHeight="1">
      <c r="B9" s="124">
        <v>1</v>
      </c>
      <c r="C9" s="125" t="s">
        <v>124</v>
      </c>
      <c r="D9" s="126" t="s">
        <v>125</v>
      </c>
      <c r="E9" s="125" t="s">
        <v>126</v>
      </c>
      <c r="F9" s="125" t="s">
        <v>115</v>
      </c>
      <c r="G9" s="125" t="s">
        <v>116</v>
      </c>
      <c r="H9" s="127" t="s">
        <v>117</v>
      </c>
      <c r="I9" s="131"/>
      <c r="J9" s="129"/>
      <c r="K9" s="129" t="s">
        <v>118</v>
      </c>
      <c r="L9" s="130"/>
    </row>
    <row r="10" spans="1:12" ht="21.95" customHeight="1">
      <c r="B10" s="124">
        <v>1</v>
      </c>
      <c r="C10" s="125" t="s">
        <v>127</v>
      </c>
      <c r="D10" s="126" t="s">
        <v>128</v>
      </c>
      <c r="E10" s="125" t="s">
        <v>129</v>
      </c>
      <c r="F10" s="125" t="s">
        <v>115</v>
      </c>
      <c r="G10" s="125" t="s">
        <v>116</v>
      </c>
      <c r="H10" s="127" t="s">
        <v>117</v>
      </c>
      <c r="I10" s="131"/>
      <c r="J10" s="129"/>
      <c r="K10" s="129" t="s">
        <v>118</v>
      </c>
      <c r="L10" s="130"/>
    </row>
    <row r="11" spans="1:12" ht="21.95" customHeight="1">
      <c r="B11" s="124">
        <v>1</v>
      </c>
      <c r="C11" s="125" t="s">
        <v>130</v>
      </c>
      <c r="D11" s="126" t="s">
        <v>131</v>
      </c>
      <c r="E11" s="125" t="s">
        <v>126</v>
      </c>
      <c r="F11" s="125" t="s">
        <v>115</v>
      </c>
      <c r="G11" s="125" t="s">
        <v>116</v>
      </c>
      <c r="H11" s="127" t="s">
        <v>117</v>
      </c>
      <c r="I11" s="131"/>
      <c r="J11" s="129"/>
      <c r="K11" s="129" t="s">
        <v>118</v>
      </c>
      <c r="L11" s="130"/>
    </row>
    <row r="12" spans="1:12" ht="21.95" customHeight="1">
      <c r="B12" s="124">
        <v>1</v>
      </c>
      <c r="C12" s="125" t="s">
        <v>132</v>
      </c>
      <c r="D12" s="126" t="s">
        <v>133</v>
      </c>
      <c r="E12" s="125" t="s">
        <v>126</v>
      </c>
      <c r="F12" s="125" t="s">
        <v>115</v>
      </c>
      <c r="G12" s="125" t="s">
        <v>116</v>
      </c>
      <c r="H12" s="127" t="s">
        <v>117</v>
      </c>
      <c r="I12" s="131"/>
      <c r="J12" s="129"/>
      <c r="K12" s="129" t="s">
        <v>118</v>
      </c>
      <c r="L12" s="130"/>
    </row>
    <row r="13" spans="1:12" ht="21.95" customHeight="1">
      <c r="B13" s="124">
        <v>1</v>
      </c>
      <c r="C13" s="125" t="s">
        <v>134</v>
      </c>
      <c r="D13" s="126" t="s">
        <v>135</v>
      </c>
      <c r="E13" s="125" t="s">
        <v>126</v>
      </c>
      <c r="F13" s="125" t="s">
        <v>115</v>
      </c>
      <c r="G13" s="125"/>
      <c r="H13" s="127" t="s">
        <v>117</v>
      </c>
      <c r="I13" s="131"/>
      <c r="J13" s="129"/>
      <c r="K13" s="129" t="s">
        <v>118</v>
      </c>
      <c r="L13" s="130"/>
    </row>
    <row r="14" spans="1:12" ht="21.95" customHeight="1">
      <c r="B14" s="124">
        <v>1</v>
      </c>
      <c r="C14" s="125" t="s">
        <v>136</v>
      </c>
      <c r="D14" s="126" t="s">
        <v>137</v>
      </c>
      <c r="E14" s="125" t="s">
        <v>126</v>
      </c>
      <c r="F14" s="125" t="s">
        <v>115</v>
      </c>
      <c r="G14" s="125"/>
      <c r="H14" s="127" t="s">
        <v>138</v>
      </c>
      <c r="I14" s="131"/>
      <c r="J14" s="129" t="s">
        <v>118</v>
      </c>
      <c r="K14" s="129" t="s">
        <v>118</v>
      </c>
      <c r="L14" s="130"/>
    </row>
    <row r="15" spans="1:12" ht="21.95" customHeight="1">
      <c r="B15" s="124">
        <v>1</v>
      </c>
      <c r="C15" s="125" t="s">
        <v>139</v>
      </c>
      <c r="D15" s="126" t="s">
        <v>140</v>
      </c>
      <c r="E15" s="125" t="s">
        <v>126</v>
      </c>
      <c r="F15" s="125" t="s">
        <v>115</v>
      </c>
      <c r="G15" s="125" t="s">
        <v>116</v>
      </c>
      <c r="H15" s="127" t="s">
        <v>138</v>
      </c>
      <c r="I15" s="131"/>
      <c r="J15" s="129" t="s">
        <v>118</v>
      </c>
      <c r="K15" s="129"/>
      <c r="L15" s="130" t="s">
        <v>118</v>
      </c>
    </row>
    <row r="16" spans="1:12" ht="21.95" customHeight="1">
      <c r="B16" s="124">
        <v>1</v>
      </c>
      <c r="C16" s="125" t="s">
        <v>141</v>
      </c>
      <c r="D16" s="126" t="s">
        <v>142</v>
      </c>
      <c r="E16" s="125" t="s">
        <v>126</v>
      </c>
      <c r="F16" s="125" t="s">
        <v>115</v>
      </c>
      <c r="G16" s="125" t="s">
        <v>116</v>
      </c>
      <c r="H16" s="127" t="s">
        <v>117</v>
      </c>
      <c r="I16" s="131"/>
      <c r="J16" s="129"/>
      <c r="K16" s="129" t="s">
        <v>118</v>
      </c>
      <c r="L16" s="130"/>
    </row>
    <row r="17" spans="1:12" ht="21.95" customHeight="1">
      <c r="B17" s="124">
        <v>1</v>
      </c>
      <c r="C17" s="125" t="s">
        <v>143</v>
      </c>
      <c r="D17" s="126" t="s">
        <v>144</v>
      </c>
      <c r="E17" s="125" t="s">
        <v>126</v>
      </c>
      <c r="F17" s="125" t="s">
        <v>115</v>
      </c>
      <c r="G17" s="125" t="s">
        <v>116</v>
      </c>
      <c r="H17" s="127" t="s">
        <v>117</v>
      </c>
      <c r="I17" s="131"/>
      <c r="J17" s="129"/>
      <c r="K17" s="129" t="s">
        <v>118</v>
      </c>
      <c r="L17" s="130"/>
    </row>
    <row r="18" spans="1:12" ht="21.95" customHeight="1">
      <c r="B18" s="124">
        <v>1</v>
      </c>
      <c r="C18" s="125" t="s">
        <v>145</v>
      </c>
      <c r="D18" s="126" t="s">
        <v>146</v>
      </c>
      <c r="E18" s="125" t="s">
        <v>147</v>
      </c>
      <c r="F18" s="125" t="s">
        <v>148</v>
      </c>
      <c r="G18" s="125" t="s">
        <v>116</v>
      </c>
      <c r="H18" s="127" t="s">
        <v>138</v>
      </c>
      <c r="I18" s="131"/>
      <c r="J18" s="129" t="s">
        <v>118</v>
      </c>
      <c r="K18" s="129"/>
      <c r="L18" s="130" t="s">
        <v>118</v>
      </c>
    </row>
    <row r="19" spans="1:12" ht="21.95" customHeight="1">
      <c r="B19" s="124">
        <v>1</v>
      </c>
      <c r="C19" s="125" t="s">
        <v>149</v>
      </c>
      <c r="D19" s="126" t="s">
        <v>150</v>
      </c>
      <c r="E19" s="125" t="s">
        <v>126</v>
      </c>
      <c r="F19" s="125" t="s">
        <v>115</v>
      </c>
      <c r="G19" s="125" t="s">
        <v>116</v>
      </c>
      <c r="H19" s="127" t="s">
        <v>138</v>
      </c>
      <c r="I19" s="131"/>
      <c r="J19" s="129" t="s">
        <v>118</v>
      </c>
      <c r="K19" s="129"/>
      <c r="L19" s="130" t="s">
        <v>118</v>
      </c>
    </row>
    <row r="20" spans="1:12" ht="21.95" customHeight="1">
      <c r="B20" s="124">
        <v>1</v>
      </c>
      <c r="C20" s="125" t="s">
        <v>151</v>
      </c>
      <c r="D20" s="126" t="s">
        <v>152</v>
      </c>
      <c r="E20" s="125" t="s">
        <v>126</v>
      </c>
      <c r="F20" s="125" t="s">
        <v>115</v>
      </c>
      <c r="G20" s="125"/>
      <c r="H20" s="127" t="s">
        <v>117</v>
      </c>
      <c r="I20" s="131"/>
      <c r="J20" s="129"/>
      <c r="K20" s="129" t="s">
        <v>118</v>
      </c>
      <c r="L20" s="130"/>
    </row>
    <row r="21" spans="1:12" ht="21.95" customHeight="1">
      <c r="B21" s="124">
        <v>1</v>
      </c>
      <c r="C21" s="125" t="s">
        <v>153</v>
      </c>
      <c r="D21" s="126" t="s">
        <v>154</v>
      </c>
      <c r="E21" s="125" t="s">
        <v>126</v>
      </c>
      <c r="F21" s="125" t="s">
        <v>115</v>
      </c>
      <c r="G21" s="125" t="s">
        <v>116</v>
      </c>
      <c r="H21" s="127" t="s">
        <v>117</v>
      </c>
      <c r="I21" s="131"/>
      <c r="J21" s="129"/>
      <c r="K21" s="129" t="s">
        <v>118</v>
      </c>
      <c r="L21" s="130"/>
    </row>
    <row r="22" spans="1:12" ht="21.95" customHeight="1">
      <c r="B22" s="124">
        <v>1</v>
      </c>
      <c r="C22" s="125" t="s">
        <v>155</v>
      </c>
      <c r="D22" s="126" t="s">
        <v>156</v>
      </c>
      <c r="E22" s="125" t="s">
        <v>126</v>
      </c>
      <c r="F22" s="125" t="s">
        <v>115</v>
      </c>
      <c r="G22" s="125" t="s">
        <v>157</v>
      </c>
      <c r="H22" s="127" t="s">
        <v>138</v>
      </c>
      <c r="I22" s="131"/>
      <c r="J22" s="129" t="s">
        <v>118</v>
      </c>
      <c r="K22" s="129" t="s">
        <v>118</v>
      </c>
      <c r="L22" s="130"/>
    </row>
    <row r="23" spans="1:12" ht="21.95" customHeight="1">
      <c r="B23" s="132">
        <v>1.5</v>
      </c>
      <c r="C23" s="133"/>
      <c r="D23" s="134" t="s">
        <v>158</v>
      </c>
      <c r="E23" s="133"/>
      <c r="F23" s="133"/>
      <c r="G23" s="133"/>
      <c r="H23" s="135"/>
      <c r="I23" s="136"/>
      <c r="J23" s="137"/>
      <c r="K23" s="138"/>
      <c r="L23" s="139"/>
    </row>
    <row r="24" spans="1:12" ht="21.95" customHeight="1">
      <c r="A24" s="92" t="s">
        <v>159</v>
      </c>
      <c r="B24" s="124">
        <v>2</v>
      </c>
      <c r="C24" s="125">
        <v>3523</v>
      </c>
      <c r="D24" s="126" t="s">
        <v>160</v>
      </c>
      <c r="E24" s="125" t="s">
        <v>161</v>
      </c>
      <c r="F24" s="125" t="s">
        <v>115</v>
      </c>
      <c r="G24" s="125"/>
      <c r="H24" s="127" t="s">
        <v>138</v>
      </c>
      <c r="I24" s="131"/>
      <c r="J24" s="129" t="s">
        <v>118</v>
      </c>
      <c r="K24" s="129" t="s">
        <v>118</v>
      </c>
      <c r="L24" s="130"/>
    </row>
    <row r="25" spans="1:12" ht="21.95" customHeight="1">
      <c r="A25" s="92" t="s">
        <v>159</v>
      </c>
      <c r="B25" s="124">
        <v>2</v>
      </c>
      <c r="C25" s="125" t="s">
        <v>162</v>
      </c>
      <c r="D25" s="126" t="s">
        <v>163</v>
      </c>
      <c r="E25" s="125" t="s">
        <v>161</v>
      </c>
      <c r="F25" s="125" t="s">
        <v>115</v>
      </c>
      <c r="G25" s="125" t="s">
        <v>116</v>
      </c>
      <c r="H25" s="127" t="s">
        <v>138</v>
      </c>
      <c r="I25" s="131"/>
      <c r="J25" s="129" t="s">
        <v>118</v>
      </c>
      <c r="K25" s="129" t="s">
        <v>118</v>
      </c>
      <c r="L25" s="130"/>
    </row>
    <row r="26" spans="1:12" ht="21.95" customHeight="1">
      <c r="B26" s="124">
        <v>2</v>
      </c>
      <c r="C26" s="125" t="s">
        <v>164</v>
      </c>
      <c r="D26" s="126" t="s">
        <v>165</v>
      </c>
      <c r="E26" s="125" t="s">
        <v>126</v>
      </c>
      <c r="F26" s="125" t="s">
        <v>115</v>
      </c>
      <c r="G26" s="125" t="s">
        <v>116</v>
      </c>
      <c r="H26" s="127" t="s">
        <v>117</v>
      </c>
      <c r="I26" s="128"/>
      <c r="J26" s="129"/>
      <c r="K26" s="129" t="s">
        <v>118</v>
      </c>
      <c r="L26" s="130"/>
    </row>
    <row r="27" spans="1:12" ht="21.95" customHeight="1">
      <c r="B27" s="124">
        <v>2</v>
      </c>
      <c r="C27" s="125" t="s">
        <v>166</v>
      </c>
      <c r="D27" s="126" t="s">
        <v>167</v>
      </c>
      <c r="E27" s="125" t="s">
        <v>126</v>
      </c>
      <c r="F27" s="125" t="s">
        <v>115</v>
      </c>
      <c r="G27" s="125"/>
      <c r="H27" s="127" t="s">
        <v>117</v>
      </c>
      <c r="I27" s="128"/>
      <c r="J27" s="129"/>
      <c r="K27" s="129" t="s">
        <v>118</v>
      </c>
      <c r="L27" s="130"/>
    </row>
    <row r="28" spans="1:12" ht="21.95" customHeight="1">
      <c r="B28" s="124">
        <v>2</v>
      </c>
      <c r="C28" s="125" t="s">
        <v>168</v>
      </c>
      <c r="D28" s="126" t="s">
        <v>169</v>
      </c>
      <c r="E28" s="125" t="s">
        <v>126</v>
      </c>
      <c r="F28" s="125" t="s">
        <v>115</v>
      </c>
      <c r="G28" s="125" t="s">
        <v>116</v>
      </c>
      <c r="H28" s="127" t="s">
        <v>117</v>
      </c>
      <c r="I28" s="131"/>
      <c r="J28" s="129"/>
      <c r="K28" s="129" t="s">
        <v>118</v>
      </c>
      <c r="L28" s="130"/>
    </row>
    <row r="29" spans="1:12" ht="21.95" customHeight="1">
      <c r="B29" s="124">
        <v>2</v>
      </c>
      <c r="C29" s="125" t="s">
        <v>170</v>
      </c>
      <c r="D29" s="126" t="s">
        <v>171</v>
      </c>
      <c r="E29" s="125" t="s">
        <v>126</v>
      </c>
      <c r="F29" s="125" t="s">
        <v>115</v>
      </c>
      <c r="G29" s="125" t="s">
        <v>116</v>
      </c>
      <c r="H29" s="127" t="s">
        <v>117</v>
      </c>
      <c r="I29" s="131"/>
      <c r="J29" s="129"/>
      <c r="K29" s="129" t="s">
        <v>118</v>
      </c>
      <c r="L29" s="130"/>
    </row>
    <row r="30" spans="1:12" ht="21.95" customHeight="1">
      <c r="B30" s="124">
        <v>2</v>
      </c>
      <c r="C30" s="125" t="s">
        <v>172</v>
      </c>
      <c r="D30" s="126" t="s">
        <v>173</v>
      </c>
      <c r="E30" s="125" t="s">
        <v>126</v>
      </c>
      <c r="F30" s="125" t="s">
        <v>115</v>
      </c>
      <c r="G30" s="125"/>
      <c r="H30" s="127" t="s">
        <v>138</v>
      </c>
      <c r="I30" s="131"/>
      <c r="J30" s="129" t="s">
        <v>118</v>
      </c>
      <c r="K30" s="129"/>
      <c r="L30" s="130" t="s">
        <v>118</v>
      </c>
    </row>
    <row r="31" spans="1:12" ht="21.95" customHeight="1">
      <c r="B31" s="124">
        <v>2</v>
      </c>
      <c r="C31" s="125" t="s">
        <v>174</v>
      </c>
      <c r="D31" s="126" t="s">
        <v>175</v>
      </c>
      <c r="E31" s="125" t="s">
        <v>126</v>
      </c>
      <c r="F31" s="125" t="s">
        <v>115</v>
      </c>
      <c r="G31" s="125"/>
      <c r="H31" s="127" t="s">
        <v>138</v>
      </c>
      <c r="I31" s="131"/>
      <c r="J31" s="129" t="s">
        <v>118</v>
      </c>
      <c r="K31" s="129" t="s">
        <v>118</v>
      </c>
      <c r="L31" s="130"/>
    </row>
    <row r="32" spans="1:12" ht="21.95" customHeight="1">
      <c r="B32" s="132">
        <v>2.5</v>
      </c>
      <c r="C32" s="133"/>
      <c r="D32" s="134" t="s">
        <v>176</v>
      </c>
      <c r="E32" s="133"/>
      <c r="F32" s="133"/>
      <c r="G32" s="133"/>
      <c r="H32" s="133"/>
      <c r="I32" s="140"/>
      <c r="J32" s="133"/>
      <c r="K32" s="141"/>
      <c r="L32" s="139"/>
    </row>
    <row r="33" spans="2:12" ht="21.95" customHeight="1">
      <c r="B33" s="124">
        <v>3</v>
      </c>
      <c r="C33" s="125" t="s">
        <v>177</v>
      </c>
      <c r="D33" s="126" t="s">
        <v>178</v>
      </c>
      <c r="E33" s="125" t="s">
        <v>179</v>
      </c>
      <c r="F33" s="125" t="s">
        <v>115</v>
      </c>
      <c r="G33" s="125" t="s">
        <v>116</v>
      </c>
      <c r="H33" s="127" t="s">
        <v>117</v>
      </c>
      <c r="I33" s="131"/>
      <c r="J33" s="129"/>
      <c r="K33" s="129" t="s">
        <v>118</v>
      </c>
      <c r="L33" s="130"/>
    </row>
    <row r="34" spans="2:12" ht="21.95" customHeight="1">
      <c r="B34" s="124">
        <v>3</v>
      </c>
      <c r="C34" s="125" t="s">
        <v>180</v>
      </c>
      <c r="D34" s="126" t="s">
        <v>181</v>
      </c>
      <c r="E34" s="125" t="s">
        <v>182</v>
      </c>
      <c r="F34" s="125" t="s">
        <v>183</v>
      </c>
      <c r="G34" s="125"/>
      <c r="H34" s="127" t="s">
        <v>138</v>
      </c>
      <c r="I34" s="131"/>
      <c r="J34" s="129" t="s">
        <v>118</v>
      </c>
      <c r="K34" s="129"/>
      <c r="L34" s="130" t="s">
        <v>118</v>
      </c>
    </row>
    <row r="35" spans="2:12" ht="21.95" customHeight="1">
      <c r="B35" s="124">
        <v>3</v>
      </c>
      <c r="C35" s="125" t="s">
        <v>184</v>
      </c>
      <c r="D35" s="126" t="s">
        <v>185</v>
      </c>
      <c r="E35" s="125" t="s">
        <v>182</v>
      </c>
      <c r="F35" s="125" t="s">
        <v>115</v>
      </c>
      <c r="G35" s="125"/>
      <c r="H35" s="127" t="s">
        <v>117</v>
      </c>
      <c r="I35" s="131"/>
      <c r="J35" s="129"/>
      <c r="K35" s="129" t="s">
        <v>118</v>
      </c>
      <c r="L35" s="130"/>
    </row>
    <row r="36" spans="2:12" ht="21.95" customHeight="1">
      <c r="B36" s="124">
        <v>3</v>
      </c>
      <c r="C36" s="125" t="s">
        <v>186</v>
      </c>
      <c r="D36" s="126" t="s">
        <v>187</v>
      </c>
      <c r="E36" s="125" t="s">
        <v>182</v>
      </c>
      <c r="F36" s="125" t="s">
        <v>183</v>
      </c>
      <c r="G36" s="125"/>
      <c r="H36" s="127" t="s">
        <v>138</v>
      </c>
      <c r="I36" s="131"/>
      <c r="J36" s="129" t="s">
        <v>118</v>
      </c>
      <c r="K36" s="129"/>
      <c r="L36" s="130" t="s">
        <v>118</v>
      </c>
    </row>
    <row r="37" spans="2:12" ht="21.95" customHeight="1">
      <c r="B37" s="132">
        <v>3.5</v>
      </c>
      <c r="C37" s="133"/>
      <c r="D37" s="134" t="s">
        <v>188</v>
      </c>
      <c r="E37" s="133"/>
      <c r="F37" s="133"/>
      <c r="G37" s="133"/>
      <c r="H37" s="133"/>
      <c r="I37" s="140"/>
      <c r="J37" s="133"/>
      <c r="K37" s="141"/>
      <c r="L37" s="139"/>
    </row>
    <row r="38" spans="2:12" ht="21.95" customHeight="1">
      <c r="B38" s="124">
        <v>4</v>
      </c>
      <c r="C38" s="125" t="s">
        <v>189</v>
      </c>
      <c r="D38" s="126" t="s">
        <v>190</v>
      </c>
      <c r="E38" s="125" t="s">
        <v>191</v>
      </c>
      <c r="F38" s="125" t="s">
        <v>115</v>
      </c>
      <c r="G38" s="125" t="s">
        <v>116</v>
      </c>
      <c r="H38" s="127" t="s">
        <v>117</v>
      </c>
      <c r="I38" s="131"/>
      <c r="J38" s="129"/>
      <c r="K38" s="129" t="s">
        <v>118</v>
      </c>
      <c r="L38" s="130"/>
    </row>
    <row r="39" spans="2:12" ht="21.95" customHeight="1">
      <c r="B39" s="124">
        <v>4</v>
      </c>
      <c r="C39" s="125" t="s">
        <v>192</v>
      </c>
      <c r="D39" s="126" t="s">
        <v>193</v>
      </c>
      <c r="E39" s="125" t="s">
        <v>182</v>
      </c>
      <c r="F39" s="125" t="s">
        <v>115</v>
      </c>
      <c r="G39" s="125" t="s">
        <v>116</v>
      </c>
      <c r="H39" s="127" t="s">
        <v>138</v>
      </c>
      <c r="I39" s="131"/>
      <c r="J39" s="129" t="s">
        <v>118</v>
      </c>
      <c r="K39" s="129"/>
      <c r="L39" s="130" t="s">
        <v>118</v>
      </c>
    </row>
    <row r="40" spans="2:12" ht="21.95" customHeight="1">
      <c r="B40" s="124">
        <v>4</v>
      </c>
      <c r="C40" s="125" t="s">
        <v>194</v>
      </c>
      <c r="D40" s="126" t="s">
        <v>195</v>
      </c>
      <c r="E40" s="125" t="s">
        <v>179</v>
      </c>
      <c r="F40" s="125" t="s">
        <v>115</v>
      </c>
      <c r="G40" s="125" t="s">
        <v>196</v>
      </c>
      <c r="H40" s="127" t="s">
        <v>197</v>
      </c>
      <c r="I40" s="131"/>
      <c r="J40" s="129"/>
      <c r="K40" s="129" t="s">
        <v>118</v>
      </c>
      <c r="L40" s="130"/>
    </row>
    <row r="41" spans="2:12" ht="21.95" customHeight="1">
      <c r="B41" s="124">
        <v>4</v>
      </c>
      <c r="C41" s="125" t="s">
        <v>198</v>
      </c>
      <c r="D41" s="126" t="s">
        <v>199</v>
      </c>
      <c r="E41" s="125" t="s">
        <v>182</v>
      </c>
      <c r="F41" s="125" t="s">
        <v>115</v>
      </c>
      <c r="G41" s="125"/>
      <c r="H41" s="127" t="s">
        <v>138</v>
      </c>
      <c r="I41" s="131"/>
      <c r="J41" s="129" t="s">
        <v>118</v>
      </c>
      <c r="K41" s="129" t="s">
        <v>118</v>
      </c>
      <c r="L41" s="130"/>
    </row>
    <row r="42" spans="2:12" ht="21.95" customHeight="1">
      <c r="B42" s="124">
        <v>4</v>
      </c>
      <c r="C42" s="125"/>
      <c r="D42" s="126" t="s">
        <v>200</v>
      </c>
      <c r="E42" s="125" t="s">
        <v>191</v>
      </c>
      <c r="F42" s="125" t="s">
        <v>115</v>
      </c>
      <c r="G42" s="125" t="s">
        <v>201</v>
      </c>
      <c r="H42" s="127" t="s">
        <v>117</v>
      </c>
      <c r="I42" s="131"/>
      <c r="J42" s="129" t="s">
        <v>118</v>
      </c>
      <c r="K42" s="129" t="s">
        <v>118</v>
      </c>
      <c r="L42" s="130" t="s">
        <v>118</v>
      </c>
    </row>
    <row r="43" spans="2:12" ht="21.95" customHeight="1">
      <c r="B43" s="124">
        <v>4</v>
      </c>
      <c r="C43" s="125" t="s">
        <v>202</v>
      </c>
      <c r="D43" s="126" t="s">
        <v>203</v>
      </c>
      <c r="E43" s="125" t="s">
        <v>191</v>
      </c>
      <c r="F43" s="125" t="s">
        <v>115</v>
      </c>
      <c r="G43" s="125" t="s">
        <v>201</v>
      </c>
      <c r="H43" s="127" t="s">
        <v>138</v>
      </c>
      <c r="I43" s="131"/>
      <c r="J43" s="129"/>
      <c r="K43" s="129" t="s">
        <v>118</v>
      </c>
      <c r="L43" s="130" t="s">
        <v>118</v>
      </c>
    </row>
    <row r="44" spans="2:12" ht="21.95" customHeight="1">
      <c r="B44" s="124">
        <v>8</v>
      </c>
      <c r="C44" s="125" t="s">
        <v>204</v>
      </c>
      <c r="D44" s="126" t="s">
        <v>205</v>
      </c>
      <c r="E44" s="125" t="s">
        <v>206</v>
      </c>
      <c r="F44" s="125" t="s">
        <v>148</v>
      </c>
      <c r="G44" s="125"/>
      <c r="H44" s="127" t="s">
        <v>138</v>
      </c>
      <c r="I44" s="131"/>
      <c r="J44" s="129" t="s">
        <v>118</v>
      </c>
      <c r="K44" s="129"/>
      <c r="L44" s="130" t="s">
        <v>118</v>
      </c>
    </row>
    <row r="45" spans="2:12" ht="21.95" customHeight="1">
      <c r="B45" s="124">
        <v>4</v>
      </c>
      <c r="C45" s="125" t="s">
        <v>207</v>
      </c>
      <c r="D45" s="126" t="s">
        <v>208</v>
      </c>
      <c r="E45" s="125" t="s">
        <v>182</v>
      </c>
      <c r="F45" s="125" t="s">
        <v>115</v>
      </c>
      <c r="G45" s="125" t="s">
        <v>116</v>
      </c>
      <c r="H45" s="127" t="s">
        <v>138</v>
      </c>
      <c r="I45" s="131"/>
      <c r="J45" s="129" t="s">
        <v>118</v>
      </c>
      <c r="K45" s="129"/>
      <c r="L45" s="130" t="s">
        <v>118</v>
      </c>
    </row>
    <row r="46" spans="2:12" ht="21.95" customHeight="1">
      <c r="B46" s="132">
        <v>4.5</v>
      </c>
      <c r="C46" s="133"/>
      <c r="D46" s="134" t="s">
        <v>209</v>
      </c>
      <c r="E46" s="133"/>
      <c r="F46" s="133"/>
      <c r="G46" s="133"/>
      <c r="H46" s="133"/>
      <c r="I46" s="140"/>
      <c r="J46" s="133"/>
      <c r="K46" s="141"/>
      <c r="L46" s="139"/>
    </row>
    <row r="47" spans="2:12" ht="21.95" customHeight="1">
      <c r="B47" s="124">
        <v>5</v>
      </c>
      <c r="C47" s="125" t="s">
        <v>210</v>
      </c>
      <c r="D47" s="126" t="s">
        <v>211</v>
      </c>
      <c r="E47" s="125" t="s">
        <v>182</v>
      </c>
      <c r="F47" s="125" t="s">
        <v>115</v>
      </c>
      <c r="G47" s="125"/>
      <c r="H47" s="127" t="s">
        <v>138</v>
      </c>
      <c r="I47" s="142"/>
      <c r="J47" s="129" t="s">
        <v>118</v>
      </c>
      <c r="K47" s="143"/>
      <c r="L47" s="144" t="s">
        <v>118</v>
      </c>
    </row>
    <row r="48" spans="2:12" ht="21.95" customHeight="1">
      <c r="B48" s="124">
        <v>5</v>
      </c>
      <c r="C48" s="125" t="s">
        <v>212</v>
      </c>
      <c r="D48" s="126" t="s">
        <v>213</v>
      </c>
      <c r="E48" s="125" t="s">
        <v>182</v>
      </c>
      <c r="F48" s="125" t="s">
        <v>115</v>
      </c>
      <c r="G48" s="125"/>
      <c r="H48" s="127" t="s">
        <v>138</v>
      </c>
      <c r="I48" s="131"/>
      <c r="J48" s="129" t="s">
        <v>118</v>
      </c>
      <c r="K48" s="129"/>
      <c r="L48" s="130" t="s">
        <v>118</v>
      </c>
    </row>
    <row r="49" spans="1:12" ht="21.95" customHeight="1">
      <c r="A49" s="92" t="s">
        <v>159</v>
      </c>
      <c r="B49" s="124">
        <v>5</v>
      </c>
      <c r="C49" s="125" t="s">
        <v>214</v>
      </c>
      <c r="D49" s="126" t="s">
        <v>215</v>
      </c>
      <c r="E49" s="125" t="s">
        <v>182</v>
      </c>
      <c r="F49" s="125" t="s">
        <v>115</v>
      </c>
      <c r="G49" s="125"/>
      <c r="H49" s="127"/>
      <c r="I49" s="131"/>
      <c r="J49" s="129" t="s">
        <v>118</v>
      </c>
      <c r="K49" s="129"/>
      <c r="L49" s="130" t="s">
        <v>118</v>
      </c>
    </row>
    <row r="50" spans="1:12" ht="21.95" customHeight="1">
      <c r="B50" s="124">
        <v>5</v>
      </c>
      <c r="C50" s="125" t="s">
        <v>216</v>
      </c>
      <c r="D50" s="126" t="s">
        <v>217</v>
      </c>
      <c r="E50" s="125" t="s">
        <v>182</v>
      </c>
      <c r="F50" s="125" t="s">
        <v>115</v>
      </c>
      <c r="G50" s="125" t="s">
        <v>218</v>
      </c>
      <c r="H50" s="127" t="s">
        <v>138</v>
      </c>
      <c r="I50" s="131"/>
      <c r="J50" s="129" t="s">
        <v>118</v>
      </c>
      <c r="K50" s="129"/>
      <c r="L50" s="130" t="s">
        <v>118</v>
      </c>
    </row>
    <row r="51" spans="1:12" ht="21.95" customHeight="1">
      <c r="B51" s="124">
        <v>5</v>
      </c>
      <c r="C51" s="125" t="s">
        <v>219</v>
      </c>
      <c r="D51" s="126" t="s">
        <v>220</v>
      </c>
      <c r="E51" s="125" t="s">
        <v>182</v>
      </c>
      <c r="F51" s="125" t="s">
        <v>115</v>
      </c>
      <c r="G51" s="125"/>
      <c r="H51" s="127" t="s">
        <v>138</v>
      </c>
      <c r="I51" s="131"/>
      <c r="J51" s="129" t="s">
        <v>118</v>
      </c>
      <c r="K51" s="129"/>
      <c r="L51" s="130" t="s">
        <v>118</v>
      </c>
    </row>
    <row r="52" spans="1:12" ht="21.95" customHeight="1">
      <c r="B52" s="124">
        <v>5</v>
      </c>
      <c r="C52" s="124">
        <v>2010</v>
      </c>
      <c r="D52" s="126" t="s">
        <v>221</v>
      </c>
      <c r="E52" s="125" t="s">
        <v>182</v>
      </c>
      <c r="F52" s="125" t="s">
        <v>115</v>
      </c>
      <c r="G52" s="125"/>
      <c r="H52" s="127" t="s">
        <v>138</v>
      </c>
      <c r="I52" s="131"/>
      <c r="J52" s="129" t="s">
        <v>118</v>
      </c>
      <c r="K52" s="129"/>
      <c r="L52" s="130" t="s">
        <v>118</v>
      </c>
    </row>
    <row r="53" spans="1:12" ht="21.95" customHeight="1">
      <c r="B53" s="124">
        <v>5</v>
      </c>
      <c r="C53" s="125" t="s">
        <v>222</v>
      </c>
      <c r="D53" s="126" t="s">
        <v>223</v>
      </c>
      <c r="E53" s="125" t="s">
        <v>224</v>
      </c>
      <c r="F53" s="125" t="s">
        <v>115</v>
      </c>
      <c r="G53" s="125"/>
      <c r="H53" s="127" t="s">
        <v>117</v>
      </c>
      <c r="I53" s="131"/>
      <c r="J53" s="129"/>
      <c r="K53" s="129"/>
      <c r="L53" s="130" t="s">
        <v>118</v>
      </c>
    </row>
    <row r="54" spans="1:12" ht="21.95" customHeight="1">
      <c r="B54" s="124">
        <v>5</v>
      </c>
      <c r="C54" s="125" t="s">
        <v>225</v>
      </c>
      <c r="D54" s="126" t="s">
        <v>226</v>
      </c>
      <c r="E54" s="125" t="s">
        <v>182</v>
      </c>
      <c r="F54" s="125" t="s">
        <v>115</v>
      </c>
      <c r="G54" s="125"/>
      <c r="H54" s="127" t="s">
        <v>117</v>
      </c>
      <c r="I54" s="131"/>
      <c r="J54" s="129"/>
      <c r="K54" s="129" t="s">
        <v>118</v>
      </c>
      <c r="L54" s="130"/>
    </row>
    <row r="55" spans="1:12" ht="21.95" customHeight="1">
      <c r="B55" s="124">
        <v>5</v>
      </c>
      <c r="C55" s="125" t="s">
        <v>227</v>
      </c>
      <c r="D55" s="126" t="s">
        <v>228</v>
      </c>
      <c r="E55" s="125" t="s">
        <v>182</v>
      </c>
      <c r="F55" s="125" t="s">
        <v>115</v>
      </c>
      <c r="G55" s="125"/>
      <c r="H55" s="127" t="s">
        <v>138</v>
      </c>
      <c r="I55" s="131"/>
      <c r="J55" s="129" t="s">
        <v>118</v>
      </c>
      <c r="K55" s="129"/>
      <c r="L55" s="130" t="s">
        <v>118</v>
      </c>
    </row>
    <row r="56" spans="1:12" ht="21.95" customHeight="1">
      <c r="B56" s="124">
        <v>5</v>
      </c>
      <c r="C56" s="125" t="s">
        <v>229</v>
      </c>
      <c r="D56" s="126" t="s">
        <v>230</v>
      </c>
      <c r="E56" s="125" t="s">
        <v>182</v>
      </c>
      <c r="F56" s="125" t="s">
        <v>115</v>
      </c>
      <c r="G56" s="125"/>
      <c r="H56" s="127" t="s">
        <v>138</v>
      </c>
      <c r="I56" s="131"/>
      <c r="J56" s="129" t="s">
        <v>118</v>
      </c>
      <c r="K56" s="129"/>
      <c r="L56" s="130" t="s">
        <v>118</v>
      </c>
    </row>
    <row r="57" spans="1:12" ht="21.95" customHeight="1">
      <c r="A57" s="92" t="s">
        <v>159</v>
      </c>
      <c r="B57" s="124">
        <v>5</v>
      </c>
      <c r="C57" s="125" t="s">
        <v>231</v>
      </c>
      <c r="D57" s="126" t="s">
        <v>232</v>
      </c>
      <c r="E57" s="125" t="s">
        <v>123</v>
      </c>
      <c r="F57" s="125" t="s">
        <v>115</v>
      </c>
      <c r="G57" s="125"/>
      <c r="H57" s="127" t="s">
        <v>117</v>
      </c>
      <c r="I57" s="131"/>
      <c r="J57" s="129"/>
      <c r="K57" s="129"/>
      <c r="L57" s="130" t="s">
        <v>118</v>
      </c>
    </row>
    <row r="58" spans="1:12" ht="21.95" customHeight="1">
      <c r="A58" s="92" t="s">
        <v>159</v>
      </c>
      <c r="B58" s="124">
        <v>5</v>
      </c>
      <c r="C58" s="125" t="s">
        <v>233</v>
      </c>
      <c r="D58" s="126" t="s">
        <v>234</v>
      </c>
      <c r="E58" s="125" t="s">
        <v>123</v>
      </c>
      <c r="F58" s="125" t="s">
        <v>115</v>
      </c>
      <c r="G58" s="125"/>
      <c r="H58" s="127" t="s">
        <v>117</v>
      </c>
      <c r="I58" s="131"/>
      <c r="J58" s="129"/>
      <c r="K58" s="129"/>
      <c r="L58" s="130" t="s">
        <v>118</v>
      </c>
    </row>
    <row r="59" spans="1:12" ht="21.95" customHeight="1">
      <c r="A59" s="92" t="s">
        <v>159</v>
      </c>
      <c r="B59" s="124">
        <v>5</v>
      </c>
      <c r="C59" s="125" t="s">
        <v>235</v>
      </c>
      <c r="D59" s="126" t="s">
        <v>236</v>
      </c>
      <c r="E59" s="125" t="s">
        <v>123</v>
      </c>
      <c r="F59" s="125" t="s">
        <v>115</v>
      </c>
      <c r="G59" s="125"/>
      <c r="H59" s="127" t="s">
        <v>117</v>
      </c>
      <c r="I59" s="131"/>
      <c r="J59" s="129"/>
      <c r="K59" s="129"/>
      <c r="L59" s="130" t="s">
        <v>118</v>
      </c>
    </row>
    <row r="60" spans="1:12" ht="21.95" customHeight="1">
      <c r="A60" s="92" t="s">
        <v>159</v>
      </c>
      <c r="B60" s="124">
        <v>5</v>
      </c>
      <c r="C60" s="125" t="s">
        <v>237</v>
      </c>
      <c r="D60" s="126" t="s">
        <v>238</v>
      </c>
      <c r="E60" s="125" t="s">
        <v>123</v>
      </c>
      <c r="F60" s="125" t="s">
        <v>115</v>
      </c>
      <c r="G60" s="125"/>
      <c r="H60" s="127" t="s">
        <v>117</v>
      </c>
      <c r="I60" s="131"/>
      <c r="J60" s="129"/>
      <c r="K60" s="129"/>
      <c r="L60" s="130" t="s">
        <v>118</v>
      </c>
    </row>
    <row r="61" spans="1:12" ht="21.95" customHeight="1">
      <c r="B61" s="124">
        <v>5</v>
      </c>
      <c r="C61" s="125" t="s">
        <v>239</v>
      </c>
      <c r="D61" s="126" t="s">
        <v>240</v>
      </c>
      <c r="E61" s="125" t="s">
        <v>182</v>
      </c>
      <c r="F61" s="125" t="s">
        <v>115</v>
      </c>
      <c r="G61" s="125"/>
      <c r="H61" s="127"/>
      <c r="I61" s="131"/>
      <c r="J61" s="129" t="s">
        <v>118</v>
      </c>
      <c r="K61" s="129"/>
      <c r="L61" s="130" t="s">
        <v>118</v>
      </c>
    </row>
    <row r="62" spans="1:12" ht="21.95" customHeight="1">
      <c r="B62" s="124">
        <v>5</v>
      </c>
      <c r="C62" s="125" t="s">
        <v>241</v>
      </c>
      <c r="D62" s="126" t="s">
        <v>242</v>
      </c>
      <c r="E62" s="125" t="s">
        <v>182</v>
      </c>
      <c r="F62" s="125" t="s">
        <v>115</v>
      </c>
      <c r="G62" s="125"/>
      <c r="H62" s="127"/>
      <c r="I62" s="131"/>
      <c r="J62" s="129" t="s">
        <v>118</v>
      </c>
      <c r="K62" s="129"/>
      <c r="L62" s="130" t="s">
        <v>118</v>
      </c>
    </row>
    <row r="63" spans="1:12" ht="21.95" customHeight="1">
      <c r="B63" s="124">
        <v>5</v>
      </c>
      <c r="C63" s="125" t="s">
        <v>243</v>
      </c>
      <c r="D63" s="126" t="s">
        <v>244</v>
      </c>
      <c r="E63" s="125" t="s">
        <v>182</v>
      </c>
      <c r="F63" s="125" t="s">
        <v>115</v>
      </c>
      <c r="G63" s="125"/>
      <c r="H63" s="127" t="s">
        <v>138</v>
      </c>
      <c r="I63" s="131"/>
      <c r="J63" s="129" t="s">
        <v>118</v>
      </c>
      <c r="K63" s="129"/>
      <c r="L63" s="130" t="s">
        <v>118</v>
      </c>
    </row>
    <row r="64" spans="1:12" ht="21.95" customHeight="1">
      <c r="B64" s="124">
        <v>5</v>
      </c>
      <c r="C64" s="125" t="s">
        <v>245</v>
      </c>
      <c r="D64" s="126" t="s">
        <v>246</v>
      </c>
      <c r="E64" s="125" t="s">
        <v>247</v>
      </c>
      <c r="F64" s="125" t="s">
        <v>115</v>
      </c>
      <c r="G64" s="125"/>
      <c r="H64" s="127" t="s">
        <v>117</v>
      </c>
      <c r="I64" s="131"/>
      <c r="J64" s="129"/>
      <c r="K64" s="129"/>
      <c r="L64" s="130" t="s">
        <v>118</v>
      </c>
    </row>
    <row r="65" spans="1:12" ht="21.95" customHeight="1">
      <c r="B65" s="124">
        <v>5</v>
      </c>
      <c r="C65" s="125" t="s">
        <v>248</v>
      </c>
      <c r="D65" s="126" t="s">
        <v>249</v>
      </c>
      <c r="E65" s="125" t="s">
        <v>182</v>
      </c>
      <c r="F65" s="125" t="s">
        <v>115</v>
      </c>
      <c r="G65" s="125"/>
      <c r="H65" s="127" t="s">
        <v>138</v>
      </c>
      <c r="I65" s="131"/>
      <c r="J65" s="129" t="s">
        <v>118</v>
      </c>
      <c r="K65" s="129"/>
      <c r="L65" s="130" t="s">
        <v>118</v>
      </c>
    </row>
    <row r="66" spans="1:12" ht="21.95" customHeight="1">
      <c r="A66" s="92" t="s">
        <v>159</v>
      </c>
      <c r="B66" s="124">
        <v>5</v>
      </c>
      <c r="C66" s="124" t="s">
        <v>250</v>
      </c>
      <c r="D66" s="126" t="s">
        <v>251</v>
      </c>
      <c r="E66" s="125" t="s">
        <v>182</v>
      </c>
      <c r="F66" s="125" t="s">
        <v>115</v>
      </c>
      <c r="G66" s="125"/>
      <c r="H66" s="127"/>
      <c r="I66" s="131"/>
      <c r="J66" s="129" t="s">
        <v>118</v>
      </c>
      <c r="K66" s="129"/>
      <c r="L66" s="130" t="s">
        <v>118</v>
      </c>
    </row>
    <row r="67" spans="1:12" ht="21.95" customHeight="1">
      <c r="B67" s="124">
        <v>5</v>
      </c>
      <c r="C67" s="125" t="s">
        <v>252</v>
      </c>
      <c r="D67" s="126" t="s">
        <v>253</v>
      </c>
      <c r="E67" s="125" t="s">
        <v>182</v>
      </c>
      <c r="F67" s="125" t="s">
        <v>115</v>
      </c>
      <c r="G67" s="125" t="s">
        <v>116</v>
      </c>
      <c r="H67" s="127" t="s">
        <v>138</v>
      </c>
      <c r="I67" s="131"/>
      <c r="J67" s="129" t="s">
        <v>118</v>
      </c>
      <c r="K67" s="129"/>
      <c r="L67" s="130" t="s">
        <v>118</v>
      </c>
    </row>
    <row r="68" spans="1:12" ht="21.95" customHeight="1">
      <c r="B68" s="124">
        <v>5</v>
      </c>
      <c r="C68" s="125" t="s">
        <v>254</v>
      </c>
      <c r="D68" s="126" t="s">
        <v>255</v>
      </c>
      <c r="E68" s="125" t="s">
        <v>256</v>
      </c>
      <c r="F68" s="125" t="s">
        <v>115</v>
      </c>
      <c r="G68" s="125" t="s">
        <v>116</v>
      </c>
      <c r="H68" s="127" t="s">
        <v>117</v>
      </c>
      <c r="I68" s="131"/>
      <c r="J68" s="129"/>
      <c r="K68" s="129" t="s">
        <v>118</v>
      </c>
      <c r="L68" s="130"/>
    </row>
    <row r="69" spans="1:12" ht="21.95" customHeight="1">
      <c r="B69" s="124">
        <v>5</v>
      </c>
      <c r="C69" s="125" t="s">
        <v>257</v>
      </c>
      <c r="D69" s="126" t="s">
        <v>258</v>
      </c>
      <c r="E69" s="125" t="s">
        <v>182</v>
      </c>
      <c r="F69" s="125" t="s">
        <v>115</v>
      </c>
      <c r="G69" s="125"/>
      <c r="H69" s="127" t="s">
        <v>138</v>
      </c>
      <c r="I69" s="131"/>
      <c r="J69" s="129" t="s">
        <v>118</v>
      </c>
      <c r="K69" s="129"/>
      <c r="L69" s="130" t="s">
        <v>118</v>
      </c>
    </row>
    <row r="70" spans="1:12" ht="21.95" customHeight="1">
      <c r="B70" s="124">
        <v>5</v>
      </c>
      <c r="C70" s="125" t="s">
        <v>259</v>
      </c>
      <c r="D70" s="126" t="s">
        <v>260</v>
      </c>
      <c r="E70" s="125" t="s">
        <v>247</v>
      </c>
      <c r="F70" s="125" t="s">
        <v>115</v>
      </c>
      <c r="G70" s="125"/>
      <c r="H70" s="127" t="s">
        <v>117</v>
      </c>
      <c r="I70" s="131"/>
      <c r="J70" s="129"/>
      <c r="K70" s="129"/>
      <c r="L70" s="130" t="s">
        <v>118</v>
      </c>
    </row>
    <row r="71" spans="1:12" ht="21.95" customHeight="1">
      <c r="B71" s="124">
        <v>5</v>
      </c>
      <c r="C71" s="125" t="s">
        <v>261</v>
      </c>
      <c r="D71" s="126" t="s">
        <v>262</v>
      </c>
      <c r="E71" s="125" t="s">
        <v>182</v>
      </c>
      <c r="F71" s="125" t="s">
        <v>115</v>
      </c>
      <c r="G71" s="125"/>
      <c r="H71" s="127" t="s">
        <v>138</v>
      </c>
      <c r="I71" s="131"/>
      <c r="J71" s="129" t="s">
        <v>118</v>
      </c>
      <c r="K71" s="129"/>
      <c r="L71" s="130" t="s">
        <v>118</v>
      </c>
    </row>
    <row r="72" spans="1:12" ht="21.95" customHeight="1">
      <c r="B72" s="124">
        <v>5</v>
      </c>
      <c r="C72" s="125" t="s">
        <v>263</v>
      </c>
      <c r="D72" s="126" t="s">
        <v>264</v>
      </c>
      <c r="E72" s="125" t="s">
        <v>182</v>
      </c>
      <c r="F72" s="125" t="s">
        <v>115</v>
      </c>
      <c r="G72" s="125"/>
      <c r="H72" s="127" t="s">
        <v>138</v>
      </c>
      <c r="I72" s="131"/>
      <c r="J72" s="129" t="s">
        <v>118</v>
      </c>
      <c r="K72" s="129"/>
      <c r="L72" s="130" t="s">
        <v>118</v>
      </c>
    </row>
    <row r="73" spans="1:12" ht="21.95" customHeight="1">
      <c r="B73" s="124">
        <v>5</v>
      </c>
      <c r="C73" s="125" t="s">
        <v>265</v>
      </c>
      <c r="D73" s="126" t="s">
        <v>266</v>
      </c>
      <c r="E73" s="125" t="s">
        <v>182</v>
      </c>
      <c r="F73" s="125" t="s">
        <v>115</v>
      </c>
      <c r="G73" s="125"/>
      <c r="H73" s="127" t="s">
        <v>138</v>
      </c>
      <c r="I73" s="131"/>
      <c r="J73" s="129" t="s">
        <v>118</v>
      </c>
      <c r="K73" s="129"/>
      <c r="L73" s="130" t="s">
        <v>118</v>
      </c>
    </row>
    <row r="74" spans="1:12" ht="21.95" customHeight="1">
      <c r="B74" s="124">
        <v>5</v>
      </c>
      <c r="C74" s="125" t="s">
        <v>267</v>
      </c>
      <c r="D74" s="126" t="s">
        <v>268</v>
      </c>
      <c r="E74" s="125" t="s">
        <v>269</v>
      </c>
      <c r="F74" s="125" t="s">
        <v>115</v>
      </c>
      <c r="G74" s="125"/>
      <c r="H74" s="127" t="s">
        <v>117</v>
      </c>
      <c r="I74" s="131"/>
      <c r="J74" s="129"/>
      <c r="K74" s="129"/>
      <c r="L74" s="130" t="s">
        <v>118</v>
      </c>
    </row>
    <row r="75" spans="1:12" ht="21.95" customHeight="1">
      <c r="B75" s="124">
        <v>5</v>
      </c>
      <c r="C75" s="125" t="s">
        <v>270</v>
      </c>
      <c r="D75" s="126" t="s">
        <v>271</v>
      </c>
      <c r="E75" s="125" t="s">
        <v>182</v>
      </c>
      <c r="F75" s="125" t="s">
        <v>115</v>
      </c>
      <c r="G75" s="125"/>
      <c r="H75" s="127" t="s">
        <v>138</v>
      </c>
      <c r="I75" s="131"/>
      <c r="J75" s="129" t="s">
        <v>118</v>
      </c>
      <c r="K75" s="129"/>
      <c r="L75" s="130" t="s">
        <v>118</v>
      </c>
    </row>
    <row r="76" spans="1:12" ht="21.95" customHeight="1">
      <c r="B76" s="124">
        <v>5</v>
      </c>
      <c r="C76" s="125" t="s">
        <v>272</v>
      </c>
      <c r="D76" s="126" t="s">
        <v>273</v>
      </c>
      <c r="E76" s="125" t="s">
        <v>182</v>
      </c>
      <c r="F76" s="125" t="s">
        <v>115</v>
      </c>
      <c r="G76" s="125"/>
      <c r="H76" s="127" t="s">
        <v>138</v>
      </c>
      <c r="I76" s="131"/>
      <c r="J76" s="129" t="s">
        <v>118</v>
      </c>
      <c r="K76" s="129"/>
      <c r="L76" s="130" t="s">
        <v>118</v>
      </c>
    </row>
    <row r="77" spans="1:12" ht="21.95" customHeight="1">
      <c r="B77" s="124">
        <v>5</v>
      </c>
      <c r="C77" s="125" t="s">
        <v>274</v>
      </c>
      <c r="D77" s="126" t="s">
        <v>275</v>
      </c>
      <c r="E77" s="125" t="s">
        <v>182</v>
      </c>
      <c r="F77" s="125" t="s">
        <v>115</v>
      </c>
      <c r="G77" s="125"/>
      <c r="H77" s="127" t="s">
        <v>138</v>
      </c>
      <c r="I77" s="131"/>
      <c r="J77" s="129" t="s">
        <v>118</v>
      </c>
      <c r="K77" s="129"/>
      <c r="L77" s="130" t="s">
        <v>118</v>
      </c>
    </row>
    <row r="78" spans="1:12" ht="21.95" customHeight="1">
      <c r="B78" s="124">
        <v>5</v>
      </c>
      <c r="C78" s="125" t="s">
        <v>276</v>
      </c>
      <c r="D78" s="126" t="s">
        <v>277</v>
      </c>
      <c r="E78" s="125" t="s">
        <v>182</v>
      </c>
      <c r="F78" s="125" t="s">
        <v>115</v>
      </c>
      <c r="G78" s="125"/>
      <c r="H78" s="127" t="s">
        <v>138</v>
      </c>
      <c r="I78" s="131"/>
      <c r="J78" s="129" t="s">
        <v>118</v>
      </c>
      <c r="K78" s="129"/>
      <c r="L78" s="130" t="s">
        <v>118</v>
      </c>
    </row>
    <row r="79" spans="1:12" ht="21.95" customHeight="1">
      <c r="B79" s="124">
        <v>5</v>
      </c>
      <c r="C79" s="125" t="s">
        <v>278</v>
      </c>
      <c r="D79" s="126" t="s">
        <v>279</v>
      </c>
      <c r="E79" s="125" t="s">
        <v>182</v>
      </c>
      <c r="F79" s="125" t="s">
        <v>115</v>
      </c>
      <c r="G79" s="125"/>
      <c r="H79" s="127" t="s">
        <v>138</v>
      </c>
      <c r="I79" s="131"/>
      <c r="J79" s="129" t="s">
        <v>118</v>
      </c>
      <c r="K79" s="129"/>
      <c r="L79" s="130" t="s">
        <v>118</v>
      </c>
    </row>
    <row r="80" spans="1:12" ht="21.95" customHeight="1">
      <c r="B80" s="124">
        <v>5</v>
      </c>
      <c r="C80" s="125" t="s">
        <v>280</v>
      </c>
      <c r="D80" s="126" t="s">
        <v>281</v>
      </c>
      <c r="E80" s="125" t="s">
        <v>182</v>
      </c>
      <c r="F80" s="125" t="s">
        <v>115</v>
      </c>
      <c r="G80" s="125"/>
      <c r="H80" s="127" t="s">
        <v>138</v>
      </c>
      <c r="I80" s="131"/>
      <c r="J80" s="129" t="s">
        <v>118</v>
      </c>
      <c r="K80" s="129"/>
      <c r="L80" s="130" t="s">
        <v>118</v>
      </c>
    </row>
    <row r="81" spans="1:12" ht="21.95" customHeight="1">
      <c r="B81" s="124">
        <v>5</v>
      </c>
      <c r="C81" s="125" t="s">
        <v>282</v>
      </c>
      <c r="D81" s="126" t="s">
        <v>283</v>
      </c>
      <c r="E81" s="125" t="s">
        <v>182</v>
      </c>
      <c r="F81" s="125" t="s">
        <v>115</v>
      </c>
      <c r="G81" s="125"/>
      <c r="H81" s="127" t="s">
        <v>138</v>
      </c>
      <c r="I81" s="131"/>
      <c r="J81" s="129" t="s">
        <v>118</v>
      </c>
      <c r="K81" s="129"/>
      <c r="L81" s="130" t="s">
        <v>118</v>
      </c>
    </row>
    <row r="82" spans="1:12" ht="21.95" customHeight="1">
      <c r="B82" s="124">
        <v>5</v>
      </c>
      <c r="C82" s="124">
        <v>2300</v>
      </c>
      <c r="D82" s="126" t="s">
        <v>284</v>
      </c>
      <c r="E82" s="125" t="s">
        <v>182</v>
      </c>
      <c r="F82" s="125" t="s">
        <v>115</v>
      </c>
      <c r="G82" s="125" t="s">
        <v>196</v>
      </c>
      <c r="H82" s="127" t="s">
        <v>138</v>
      </c>
      <c r="I82" s="131"/>
      <c r="J82" s="129" t="s">
        <v>118</v>
      </c>
      <c r="K82" s="129"/>
      <c r="L82" s="130" t="s">
        <v>118</v>
      </c>
    </row>
    <row r="83" spans="1:12" ht="21.95" customHeight="1">
      <c r="B83" s="124">
        <v>5</v>
      </c>
      <c r="C83" s="125" t="s">
        <v>285</v>
      </c>
      <c r="D83" s="126" t="s">
        <v>286</v>
      </c>
      <c r="E83" s="125" t="s">
        <v>182</v>
      </c>
      <c r="F83" s="125" t="s">
        <v>115</v>
      </c>
      <c r="G83" s="125"/>
      <c r="H83" s="127" t="s">
        <v>138</v>
      </c>
      <c r="I83" s="131"/>
      <c r="J83" s="129" t="s">
        <v>118</v>
      </c>
      <c r="K83" s="129"/>
      <c r="L83" s="130" t="s">
        <v>118</v>
      </c>
    </row>
    <row r="84" spans="1:12" ht="21.95" customHeight="1">
      <c r="B84" s="124">
        <v>5</v>
      </c>
      <c r="C84" s="125" t="s">
        <v>287</v>
      </c>
      <c r="D84" s="126" t="s">
        <v>288</v>
      </c>
      <c r="E84" s="125" t="s">
        <v>289</v>
      </c>
      <c r="F84" s="125" t="s">
        <v>115</v>
      </c>
      <c r="G84" s="125"/>
      <c r="H84" s="127" t="s">
        <v>117</v>
      </c>
      <c r="I84" s="131"/>
      <c r="J84" s="129"/>
      <c r="K84" s="129"/>
      <c r="L84" s="130" t="s">
        <v>118</v>
      </c>
    </row>
    <row r="85" spans="1:12" ht="21.95" customHeight="1">
      <c r="B85" s="124">
        <v>5</v>
      </c>
      <c r="C85" s="125" t="s">
        <v>290</v>
      </c>
      <c r="D85" s="126" t="s">
        <v>291</v>
      </c>
      <c r="E85" s="125" t="s">
        <v>182</v>
      </c>
      <c r="F85" s="125" t="s">
        <v>115</v>
      </c>
      <c r="G85" s="125"/>
      <c r="H85" s="127" t="s">
        <v>138</v>
      </c>
      <c r="I85" s="131"/>
      <c r="J85" s="129" t="s">
        <v>118</v>
      </c>
      <c r="K85" s="129"/>
      <c r="L85" s="130" t="s">
        <v>118</v>
      </c>
    </row>
    <row r="86" spans="1:12" ht="21.95" customHeight="1">
      <c r="B86" s="124">
        <v>5</v>
      </c>
      <c r="C86" s="125" t="s">
        <v>292</v>
      </c>
      <c r="D86" s="126" t="s">
        <v>293</v>
      </c>
      <c r="E86" s="125" t="s">
        <v>294</v>
      </c>
      <c r="F86" s="125" t="s">
        <v>115</v>
      </c>
      <c r="G86" s="125"/>
      <c r="H86" s="127" t="s">
        <v>117</v>
      </c>
      <c r="I86" s="131"/>
      <c r="J86" s="129"/>
      <c r="K86" s="129"/>
      <c r="L86" s="130" t="s">
        <v>118</v>
      </c>
    </row>
    <row r="87" spans="1:12" ht="21.95" customHeight="1">
      <c r="B87" s="124">
        <v>5</v>
      </c>
      <c r="C87" s="125" t="s">
        <v>295</v>
      </c>
      <c r="D87" s="126" t="s">
        <v>296</v>
      </c>
      <c r="E87" s="125" t="s">
        <v>182</v>
      </c>
      <c r="F87" s="125" t="s">
        <v>115</v>
      </c>
      <c r="G87" s="125"/>
      <c r="H87" s="127" t="s">
        <v>138</v>
      </c>
      <c r="I87" s="131"/>
      <c r="J87" s="129" t="s">
        <v>118</v>
      </c>
      <c r="K87" s="129"/>
      <c r="L87" s="130" t="s">
        <v>118</v>
      </c>
    </row>
    <row r="88" spans="1:12" ht="21.95" customHeight="1">
      <c r="B88" s="124">
        <v>5</v>
      </c>
      <c r="C88" s="125" t="s">
        <v>297</v>
      </c>
      <c r="D88" s="126" t="s">
        <v>298</v>
      </c>
      <c r="E88" s="125" t="s">
        <v>182</v>
      </c>
      <c r="F88" s="125" t="s">
        <v>115</v>
      </c>
      <c r="G88" s="125"/>
      <c r="H88" s="127" t="s">
        <v>138</v>
      </c>
      <c r="I88" s="131"/>
      <c r="J88" s="129" t="s">
        <v>118</v>
      </c>
      <c r="K88" s="129"/>
      <c r="L88" s="130" t="s">
        <v>118</v>
      </c>
    </row>
    <row r="89" spans="1:12" ht="21.95" customHeight="1">
      <c r="B89" s="124">
        <v>5</v>
      </c>
      <c r="C89" s="125" t="s">
        <v>299</v>
      </c>
      <c r="D89" s="126" t="s">
        <v>300</v>
      </c>
      <c r="E89" s="125" t="s">
        <v>301</v>
      </c>
      <c r="F89" s="125" t="s">
        <v>115</v>
      </c>
      <c r="G89" s="125"/>
      <c r="H89" s="127" t="s">
        <v>117</v>
      </c>
      <c r="I89" s="131"/>
      <c r="J89" s="129"/>
      <c r="K89" s="129"/>
      <c r="L89" s="130" t="s">
        <v>118</v>
      </c>
    </row>
    <row r="90" spans="1:12" ht="21.95" customHeight="1">
      <c r="B90" s="124">
        <v>5</v>
      </c>
      <c r="C90" s="125" t="s">
        <v>302</v>
      </c>
      <c r="D90" s="126" t="s">
        <v>303</v>
      </c>
      <c r="E90" s="125" t="s">
        <v>182</v>
      </c>
      <c r="F90" s="125" t="s">
        <v>115</v>
      </c>
      <c r="G90" s="125"/>
      <c r="H90" s="127" t="s">
        <v>138</v>
      </c>
      <c r="I90" s="131"/>
      <c r="J90" s="129" t="s">
        <v>118</v>
      </c>
      <c r="K90" s="129"/>
      <c r="L90" s="130" t="s">
        <v>118</v>
      </c>
    </row>
    <row r="91" spans="1:12" ht="21.95" customHeight="1">
      <c r="B91" s="124">
        <v>5</v>
      </c>
      <c r="C91" s="125" t="s">
        <v>304</v>
      </c>
      <c r="D91" s="126" t="s">
        <v>305</v>
      </c>
      <c r="E91" s="125" t="s">
        <v>182</v>
      </c>
      <c r="F91" s="125" t="s">
        <v>115</v>
      </c>
      <c r="G91" s="125"/>
      <c r="H91" s="127" t="s">
        <v>138</v>
      </c>
      <c r="I91" s="131"/>
      <c r="J91" s="129" t="s">
        <v>118</v>
      </c>
      <c r="K91" s="129"/>
      <c r="L91" s="130" t="s">
        <v>118</v>
      </c>
    </row>
    <row r="92" spans="1:12" ht="21.95" customHeight="1">
      <c r="B92" s="124">
        <v>5</v>
      </c>
      <c r="C92" s="125" t="s">
        <v>306</v>
      </c>
      <c r="D92" s="126" t="s">
        <v>307</v>
      </c>
      <c r="E92" s="125" t="s">
        <v>182</v>
      </c>
      <c r="F92" s="125" t="s">
        <v>115</v>
      </c>
      <c r="G92" s="125" t="s">
        <v>196</v>
      </c>
      <c r="H92" s="127" t="s">
        <v>138</v>
      </c>
      <c r="I92" s="131"/>
      <c r="J92" s="129" t="s">
        <v>118</v>
      </c>
      <c r="K92" s="129"/>
      <c r="L92" s="130" t="s">
        <v>118</v>
      </c>
    </row>
    <row r="93" spans="1:12" ht="21.95" customHeight="1">
      <c r="B93" s="124">
        <v>5</v>
      </c>
      <c r="C93" s="125" t="s">
        <v>308</v>
      </c>
      <c r="D93" s="126" t="s">
        <v>309</v>
      </c>
      <c r="E93" s="125" t="s">
        <v>247</v>
      </c>
      <c r="F93" s="125" t="s">
        <v>115</v>
      </c>
      <c r="G93" s="125"/>
      <c r="H93" s="127" t="s">
        <v>117</v>
      </c>
      <c r="I93" s="131"/>
      <c r="J93" s="129"/>
      <c r="K93" s="129" t="s">
        <v>118</v>
      </c>
      <c r="L93" s="130"/>
    </row>
    <row r="94" spans="1:12" ht="21.95" customHeight="1">
      <c r="B94" s="124">
        <v>5</v>
      </c>
      <c r="C94" s="125" t="s">
        <v>310</v>
      </c>
      <c r="D94" s="126" t="s">
        <v>311</v>
      </c>
      <c r="E94" s="125" t="s">
        <v>247</v>
      </c>
      <c r="F94" s="125" t="s">
        <v>115</v>
      </c>
      <c r="G94" s="125" t="s">
        <v>196</v>
      </c>
      <c r="H94" s="127" t="s">
        <v>117</v>
      </c>
      <c r="I94" s="131"/>
      <c r="J94" s="129"/>
      <c r="K94" s="129" t="s">
        <v>118</v>
      </c>
      <c r="L94" s="130"/>
    </row>
    <row r="95" spans="1:12" ht="21.95" customHeight="1">
      <c r="A95" s="92" t="s">
        <v>159</v>
      </c>
      <c r="B95" s="124">
        <v>5</v>
      </c>
      <c r="C95" s="125" t="s">
        <v>312</v>
      </c>
      <c r="D95" s="126" t="s">
        <v>313</v>
      </c>
      <c r="E95" s="125" t="s">
        <v>182</v>
      </c>
      <c r="F95" s="125" t="s">
        <v>115</v>
      </c>
      <c r="G95" s="125" t="s">
        <v>196</v>
      </c>
      <c r="H95" s="127" t="s">
        <v>138</v>
      </c>
      <c r="I95" s="131"/>
      <c r="J95" s="129"/>
      <c r="K95" s="129"/>
      <c r="L95" s="130" t="s">
        <v>118</v>
      </c>
    </row>
    <row r="96" spans="1:12" ht="21.95" customHeight="1">
      <c r="B96" s="132">
        <v>5.5</v>
      </c>
      <c r="C96" s="133"/>
      <c r="D96" s="134" t="s">
        <v>314</v>
      </c>
      <c r="E96" s="133"/>
      <c r="F96" s="133"/>
      <c r="G96" s="133"/>
      <c r="H96" s="133"/>
      <c r="I96" s="140"/>
      <c r="J96" s="133"/>
      <c r="K96" s="141"/>
      <c r="L96" s="139"/>
    </row>
    <row r="97" spans="2:12" ht="21.95" customHeight="1">
      <c r="B97" s="124">
        <v>6</v>
      </c>
      <c r="C97" s="125" t="s">
        <v>315</v>
      </c>
      <c r="D97" s="126" t="s">
        <v>316</v>
      </c>
      <c r="E97" s="125" t="s">
        <v>256</v>
      </c>
      <c r="F97" s="125" t="s">
        <v>115</v>
      </c>
      <c r="G97" s="125" t="s">
        <v>218</v>
      </c>
      <c r="H97" s="127" t="s">
        <v>117</v>
      </c>
      <c r="I97" s="131"/>
      <c r="J97" s="129"/>
      <c r="K97" s="129"/>
      <c r="L97" s="130" t="s">
        <v>118</v>
      </c>
    </row>
    <row r="98" spans="2:12" ht="21.95" customHeight="1">
      <c r="B98" s="124">
        <v>6</v>
      </c>
      <c r="C98" s="125" t="s">
        <v>317</v>
      </c>
      <c r="D98" s="126" t="s">
        <v>318</v>
      </c>
      <c r="E98" s="125" t="s">
        <v>182</v>
      </c>
      <c r="F98" s="125" t="s">
        <v>115</v>
      </c>
      <c r="G98" s="125"/>
      <c r="H98" s="127" t="s">
        <v>138</v>
      </c>
      <c r="I98" s="131"/>
      <c r="J98" s="129" t="s">
        <v>118</v>
      </c>
      <c r="K98" s="129"/>
      <c r="L98" s="130" t="s">
        <v>118</v>
      </c>
    </row>
    <row r="99" spans="2:12" ht="21.95" customHeight="1">
      <c r="B99" s="124">
        <v>6</v>
      </c>
      <c r="C99" s="125" t="s">
        <v>319</v>
      </c>
      <c r="D99" s="126" t="s">
        <v>320</v>
      </c>
      <c r="E99" s="125" t="s">
        <v>182</v>
      </c>
      <c r="F99" s="125" t="s">
        <v>115</v>
      </c>
      <c r="G99" s="125" t="s">
        <v>218</v>
      </c>
      <c r="H99" s="127" t="s">
        <v>138</v>
      </c>
      <c r="I99" s="131"/>
      <c r="J99" s="129" t="s">
        <v>118</v>
      </c>
      <c r="K99" s="129"/>
      <c r="L99" s="130" t="s">
        <v>118</v>
      </c>
    </row>
    <row r="100" spans="2:12" ht="21.95" customHeight="1">
      <c r="B100" s="124">
        <v>6</v>
      </c>
      <c r="C100" s="125" t="s">
        <v>321</v>
      </c>
      <c r="D100" s="126" t="s">
        <v>322</v>
      </c>
      <c r="E100" s="125" t="s">
        <v>182</v>
      </c>
      <c r="F100" s="125" t="s">
        <v>115</v>
      </c>
      <c r="G100" s="125"/>
      <c r="H100" s="127" t="s">
        <v>138</v>
      </c>
      <c r="I100" s="131"/>
      <c r="J100" s="129" t="s">
        <v>118</v>
      </c>
      <c r="K100" s="129"/>
      <c r="L100" s="130" t="s">
        <v>118</v>
      </c>
    </row>
    <row r="101" spans="2:12" ht="21.95" customHeight="1">
      <c r="B101" s="124">
        <v>6</v>
      </c>
      <c r="C101" s="125" t="s">
        <v>323</v>
      </c>
      <c r="D101" s="126" t="s">
        <v>324</v>
      </c>
      <c r="E101" s="125" t="s">
        <v>182</v>
      </c>
      <c r="F101" s="125" t="s">
        <v>115</v>
      </c>
      <c r="G101" s="125"/>
      <c r="H101" s="127" t="s">
        <v>138</v>
      </c>
      <c r="I101" s="131"/>
      <c r="J101" s="129" t="s">
        <v>118</v>
      </c>
      <c r="K101" s="129"/>
      <c r="L101" s="130" t="s">
        <v>118</v>
      </c>
    </row>
    <row r="102" spans="2:12" ht="21.95" customHeight="1">
      <c r="B102" s="124">
        <v>6</v>
      </c>
      <c r="C102" s="125" t="s">
        <v>325</v>
      </c>
      <c r="D102" s="126" t="s">
        <v>326</v>
      </c>
      <c r="E102" s="125" t="s">
        <v>289</v>
      </c>
      <c r="F102" s="125" t="s">
        <v>115</v>
      </c>
      <c r="G102" s="125"/>
      <c r="H102" s="127" t="s">
        <v>117</v>
      </c>
      <c r="I102" s="131"/>
      <c r="J102" s="129"/>
      <c r="K102" s="129"/>
      <c r="L102" s="130" t="s">
        <v>118</v>
      </c>
    </row>
    <row r="103" spans="2:12" ht="21.95" customHeight="1">
      <c r="B103" s="124">
        <v>6</v>
      </c>
      <c r="C103" s="125" t="s">
        <v>327</v>
      </c>
      <c r="D103" s="126" t="s">
        <v>328</v>
      </c>
      <c r="E103" s="125" t="s">
        <v>256</v>
      </c>
      <c r="F103" s="125" t="s">
        <v>115</v>
      </c>
      <c r="G103" s="125"/>
      <c r="H103" s="127" t="s">
        <v>117</v>
      </c>
      <c r="I103" s="131"/>
      <c r="J103" s="129"/>
      <c r="K103" s="129"/>
      <c r="L103" s="130" t="s">
        <v>118</v>
      </c>
    </row>
    <row r="104" spans="2:12" ht="21.95" customHeight="1">
      <c r="B104" s="124">
        <v>6</v>
      </c>
      <c r="C104" s="125" t="s">
        <v>329</v>
      </c>
      <c r="D104" s="126" t="s">
        <v>330</v>
      </c>
      <c r="E104" s="125" t="s">
        <v>206</v>
      </c>
      <c r="F104" s="125" t="s">
        <v>148</v>
      </c>
      <c r="G104" s="125"/>
      <c r="H104" s="127" t="s">
        <v>138</v>
      </c>
      <c r="I104" s="131"/>
      <c r="J104" s="129" t="s">
        <v>118</v>
      </c>
      <c r="K104" s="129"/>
      <c r="L104" s="130" t="s">
        <v>118</v>
      </c>
    </row>
    <row r="105" spans="2:12" ht="21.95" customHeight="1">
      <c r="B105" s="124">
        <v>6</v>
      </c>
      <c r="C105" s="125" t="s">
        <v>331</v>
      </c>
      <c r="D105" s="126" t="s">
        <v>332</v>
      </c>
      <c r="E105" s="125" t="s">
        <v>182</v>
      </c>
      <c r="F105" s="125" t="s">
        <v>115</v>
      </c>
      <c r="G105" s="125"/>
      <c r="H105" s="127" t="s">
        <v>138</v>
      </c>
      <c r="I105" s="131"/>
      <c r="J105" s="129" t="s">
        <v>118</v>
      </c>
      <c r="K105" s="129"/>
      <c r="L105" s="130" t="s">
        <v>118</v>
      </c>
    </row>
    <row r="106" spans="2:12" ht="21.95" customHeight="1">
      <c r="B106" s="124">
        <v>6</v>
      </c>
      <c r="C106" s="125" t="s">
        <v>333</v>
      </c>
      <c r="D106" s="126" t="s">
        <v>334</v>
      </c>
      <c r="E106" s="125" t="s">
        <v>182</v>
      </c>
      <c r="F106" s="125" t="s">
        <v>115</v>
      </c>
      <c r="G106" s="125" t="s">
        <v>218</v>
      </c>
      <c r="H106" s="127" t="s">
        <v>138</v>
      </c>
      <c r="I106" s="131"/>
      <c r="J106" s="129" t="s">
        <v>118</v>
      </c>
      <c r="K106" s="129"/>
      <c r="L106" s="130" t="s">
        <v>118</v>
      </c>
    </row>
    <row r="107" spans="2:12" ht="21.95" customHeight="1">
      <c r="B107" s="124">
        <v>6</v>
      </c>
      <c r="C107" s="125" t="s">
        <v>335</v>
      </c>
      <c r="D107" s="126" t="s">
        <v>336</v>
      </c>
      <c r="E107" s="125" t="s">
        <v>182</v>
      </c>
      <c r="F107" s="125" t="s">
        <v>115</v>
      </c>
      <c r="G107" s="125" t="s">
        <v>218</v>
      </c>
      <c r="H107" s="127" t="s">
        <v>138</v>
      </c>
      <c r="I107" s="131"/>
      <c r="J107" s="129" t="s">
        <v>118</v>
      </c>
      <c r="K107" s="129"/>
      <c r="L107" s="130" t="s">
        <v>118</v>
      </c>
    </row>
    <row r="108" spans="2:12" ht="21.95" customHeight="1">
      <c r="B108" s="124">
        <v>6</v>
      </c>
      <c r="C108" s="125" t="s">
        <v>337</v>
      </c>
      <c r="D108" s="126" t="s">
        <v>338</v>
      </c>
      <c r="E108" s="125" t="s">
        <v>182</v>
      </c>
      <c r="F108" s="125" t="s">
        <v>115</v>
      </c>
      <c r="G108" s="125" t="s">
        <v>218</v>
      </c>
      <c r="H108" s="127" t="s">
        <v>138</v>
      </c>
      <c r="I108" s="131"/>
      <c r="J108" s="129" t="s">
        <v>118</v>
      </c>
      <c r="K108" s="129"/>
      <c r="L108" s="130" t="s">
        <v>118</v>
      </c>
    </row>
    <row r="109" spans="2:12" ht="21.95" customHeight="1">
      <c r="B109" s="124">
        <v>6</v>
      </c>
      <c r="C109" s="125" t="s">
        <v>339</v>
      </c>
      <c r="D109" s="126" t="s">
        <v>340</v>
      </c>
      <c r="E109" s="125" t="s">
        <v>182</v>
      </c>
      <c r="F109" s="125" t="s">
        <v>115</v>
      </c>
      <c r="G109" s="125"/>
      <c r="H109" s="127" t="s">
        <v>138</v>
      </c>
      <c r="I109" s="131"/>
      <c r="J109" s="129" t="s">
        <v>118</v>
      </c>
      <c r="K109" s="129"/>
      <c r="L109" s="130" t="s">
        <v>118</v>
      </c>
    </row>
    <row r="110" spans="2:12" ht="21.95" customHeight="1">
      <c r="B110" s="124">
        <v>6</v>
      </c>
      <c r="C110" s="125" t="s">
        <v>341</v>
      </c>
      <c r="D110" s="126" t="s">
        <v>342</v>
      </c>
      <c r="E110" s="125" t="s">
        <v>256</v>
      </c>
      <c r="F110" s="125" t="s">
        <v>115</v>
      </c>
      <c r="G110" s="125"/>
      <c r="H110" s="127" t="s">
        <v>117</v>
      </c>
      <c r="I110" s="131"/>
      <c r="J110" s="129"/>
      <c r="K110" s="129"/>
      <c r="L110" s="130" t="s">
        <v>118</v>
      </c>
    </row>
    <row r="111" spans="2:12" ht="21.95" customHeight="1">
      <c r="B111" s="124">
        <v>6</v>
      </c>
      <c r="C111" s="124">
        <v>1778</v>
      </c>
      <c r="D111" s="126" t="s">
        <v>343</v>
      </c>
      <c r="E111" s="125" t="s">
        <v>182</v>
      </c>
      <c r="F111" s="125" t="s">
        <v>115</v>
      </c>
      <c r="G111" s="125"/>
      <c r="H111" s="127" t="s">
        <v>138</v>
      </c>
      <c r="I111" s="131"/>
      <c r="J111" s="129" t="s">
        <v>118</v>
      </c>
      <c r="K111" s="129"/>
      <c r="L111" s="130" t="s">
        <v>118</v>
      </c>
    </row>
    <row r="112" spans="2:12" ht="21.95" customHeight="1">
      <c r="B112" s="124">
        <v>6</v>
      </c>
      <c r="C112" s="125" t="s">
        <v>344</v>
      </c>
      <c r="D112" s="126" t="s">
        <v>345</v>
      </c>
      <c r="E112" s="125" t="s">
        <v>182</v>
      </c>
      <c r="F112" s="125" t="s">
        <v>115</v>
      </c>
      <c r="G112" s="125"/>
      <c r="H112" s="127" t="s">
        <v>138</v>
      </c>
      <c r="I112" s="131"/>
      <c r="J112" s="129" t="s">
        <v>118</v>
      </c>
      <c r="K112" s="129"/>
      <c r="L112" s="130" t="s">
        <v>118</v>
      </c>
    </row>
    <row r="113" spans="1:12" ht="21.95" customHeight="1">
      <c r="B113" s="124">
        <v>6</v>
      </c>
      <c r="C113" s="125" t="s">
        <v>346</v>
      </c>
      <c r="D113" s="126" t="s">
        <v>347</v>
      </c>
      <c r="E113" s="125" t="s">
        <v>182</v>
      </c>
      <c r="F113" s="125" t="s">
        <v>115</v>
      </c>
      <c r="G113" s="125"/>
      <c r="H113" s="127" t="s">
        <v>197</v>
      </c>
      <c r="I113" s="131"/>
      <c r="J113" s="129"/>
      <c r="K113" s="129"/>
      <c r="L113" s="130" t="s">
        <v>118</v>
      </c>
    </row>
    <row r="114" spans="1:12" ht="21.95" customHeight="1">
      <c r="B114" s="124">
        <v>6</v>
      </c>
      <c r="C114" s="125" t="s">
        <v>348</v>
      </c>
      <c r="D114" s="126" t="s">
        <v>349</v>
      </c>
      <c r="E114" s="125" t="s">
        <v>182</v>
      </c>
      <c r="F114" s="125" t="s">
        <v>115</v>
      </c>
      <c r="G114" s="125"/>
      <c r="H114" s="127" t="s">
        <v>138</v>
      </c>
      <c r="I114" s="131"/>
      <c r="J114" s="129" t="s">
        <v>118</v>
      </c>
      <c r="K114" s="129"/>
      <c r="L114" s="130" t="s">
        <v>118</v>
      </c>
    </row>
    <row r="115" spans="1:12" ht="21.95" customHeight="1">
      <c r="B115" s="124">
        <v>6</v>
      </c>
      <c r="C115" s="125" t="s">
        <v>350</v>
      </c>
      <c r="D115" s="126" t="s">
        <v>351</v>
      </c>
      <c r="E115" s="125" t="s">
        <v>182</v>
      </c>
      <c r="F115" s="125" t="s">
        <v>115</v>
      </c>
      <c r="G115" s="125"/>
      <c r="H115" s="127" t="s">
        <v>138</v>
      </c>
      <c r="I115" s="131"/>
      <c r="J115" s="129" t="s">
        <v>118</v>
      </c>
      <c r="K115" s="129"/>
      <c r="L115" s="130" t="s">
        <v>118</v>
      </c>
    </row>
    <row r="116" spans="1:12" ht="21.95" customHeight="1">
      <c r="B116" s="124">
        <v>6</v>
      </c>
      <c r="C116" s="125" t="s">
        <v>352</v>
      </c>
      <c r="D116" s="126" t="s">
        <v>353</v>
      </c>
      <c r="E116" s="125" t="s">
        <v>182</v>
      </c>
      <c r="F116" s="125" t="s">
        <v>115</v>
      </c>
      <c r="G116" s="125"/>
      <c r="H116" s="127" t="s">
        <v>138</v>
      </c>
      <c r="I116" s="131"/>
      <c r="J116" s="129" t="s">
        <v>118</v>
      </c>
      <c r="K116" s="129"/>
      <c r="L116" s="130" t="s">
        <v>118</v>
      </c>
    </row>
    <row r="117" spans="1:12" ht="21.95" customHeight="1">
      <c r="B117" s="124">
        <v>6</v>
      </c>
      <c r="C117" s="125" t="s">
        <v>354</v>
      </c>
      <c r="D117" s="126" t="s">
        <v>355</v>
      </c>
      <c r="E117" s="125" t="s">
        <v>182</v>
      </c>
      <c r="F117" s="125" t="s">
        <v>115</v>
      </c>
      <c r="G117" s="125"/>
      <c r="H117" s="127" t="s">
        <v>138</v>
      </c>
      <c r="I117" s="131"/>
      <c r="J117" s="129" t="s">
        <v>118</v>
      </c>
      <c r="K117" s="129"/>
      <c r="L117" s="130" t="s">
        <v>118</v>
      </c>
    </row>
    <row r="118" spans="1:12" ht="21.95" customHeight="1">
      <c r="B118" s="124">
        <v>6</v>
      </c>
      <c r="C118" s="125" t="s">
        <v>356</v>
      </c>
      <c r="D118" s="126" t="s">
        <v>357</v>
      </c>
      <c r="E118" s="125" t="s">
        <v>182</v>
      </c>
      <c r="F118" s="125" t="s">
        <v>115</v>
      </c>
      <c r="G118" s="125"/>
      <c r="H118" s="127" t="s">
        <v>138</v>
      </c>
      <c r="I118" s="131"/>
      <c r="J118" s="129" t="s">
        <v>118</v>
      </c>
      <c r="K118" s="129"/>
      <c r="L118" s="130" t="s">
        <v>118</v>
      </c>
    </row>
    <row r="119" spans="1:12" ht="21.95" customHeight="1">
      <c r="B119" s="124">
        <v>6</v>
      </c>
      <c r="C119" s="125" t="s">
        <v>358</v>
      </c>
      <c r="D119" s="126" t="s">
        <v>359</v>
      </c>
      <c r="E119" s="125" t="s">
        <v>182</v>
      </c>
      <c r="F119" s="125" t="s">
        <v>115</v>
      </c>
      <c r="G119" s="125"/>
      <c r="H119" s="127" t="s">
        <v>138</v>
      </c>
      <c r="I119" s="131"/>
      <c r="J119" s="129" t="s">
        <v>118</v>
      </c>
      <c r="K119" s="129"/>
      <c r="L119" s="130" t="s">
        <v>118</v>
      </c>
    </row>
    <row r="120" spans="1:12" ht="21.95" customHeight="1">
      <c r="B120" s="124">
        <v>6</v>
      </c>
      <c r="C120" s="125" t="s">
        <v>360</v>
      </c>
      <c r="D120" s="126" t="s">
        <v>361</v>
      </c>
      <c r="E120" s="125" t="s">
        <v>182</v>
      </c>
      <c r="F120" s="125" t="s">
        <v>115</v>
      </c>
      <c r="G120" s="125"/>
      <c r="H120" s="127" t="s">
        <v>138</v>
      </c>
      <c r="I120" s="131"/>
      <c r="J120" s="129" t="s">
        <v>118</v>
      </c>
      <c r="K120" s="129"/>
      <c r="L120" s="130" t="s">
        <v>118</v>
      </c>
    </row>
    <row r="121" spans="1:12" ht="21.95" customHeight="1">
      <c r="B121" s="124">
        <v>6</v>
      </c>
      <c r="C121" s="125" t="s">
        <v>362</v>
      </c>
      <c r="D121" s="126" t="s">
        <v>363</v>
      </c>
      <c r="E121" s="125" t="s">
        <v>182</v>
      </c>
      <c r="F121" s="125" t="s">
        <v>115</v>
      </c>
      <c r="G121" s="125"/>
      <c r="H121" s="127" t="s">
        <v>138</v>
      </c>
      <c r="I121" s="131"/>
      <c r="J121" s="129" t="s">
        <v>118</v>
      </c>
      <c r="K121" s="129"/>
      <c r="L121" s="130" t="s">
        <v>118</v>
      </c>
    </row>
    <row r="122" spans="1:12" ht="21.95" customHeight="1">
      <c r="A122" s="92" t="s">
        <v>159</v>
      </c>
      <c r="B122" s="124">
        <v>6</v>
      </c>
      <c r="C122" s="125">
        <v>1808</v>
      </c>
      <c r="D122" s="126" t="s">
        <v>364</v>
      </c>
      <c r="E122" s="125" t="s">
        <v>365</v>
      </c>
      <c r="F122" s="131" t="s">
        <v>366</v>
      </c>
      <c r="G122" s="125"/>
      <c r="H122" s="127" t="s">
        <v>138</v>
      </c>
      <c r="I122" s="131"/>
      <c r="J122" s="129" t="s">
        <v>118</v>
      </c>
      <c r="K122" s="129"/>
      <c r="L122" s="130" t="s">
        <v>118</v>
      </c>
    </row>
    <row r="123" spans="1:12" ht="21.95" customHeight="1">
      <c r="B123" s="124">
        <v>6</v>
      </c>
      <c r="C123" s="125" t="s">
        <v>367</v>
      </c>
      <c r="D123" s="126" t="s">
        <v>368</v>
      </c>
      <c r="E123" s="125" t="s">
        <v>182</v>
      </c>
      <c r="F123" s="125" t="s">
        <v>115</v>
      </c>
      <c r="G123" s="125"/>
      <c r="H123" s="127" t="s">
        <v>138</v>
      </c>
      <c r="I123" s="131"/>
      <c r="J123" s="129" t="s">
        <v>118</v>
      </c>
      <c r="K123" s="129"/>
      <c r="L123" s="130" t="s">
        <v>118</v>
      </c>
    </row>
    <row r="124" spans="1:12" ht="21.95" customHeight="1">
      <c r="B124" s="124">
        <v>6</v>
      </c>
      <c r="C124" s="125" t="s">
        <v>369</v>
      </c>
      <c r="D124" s="126" t="s">
        <v>370</v>
      </c>
      <c r="E124" s="125" t="s">
        <v>182</v>
      </c>
      <c r="F124" s="125" t="s">
        <v>115</v>
      </c>
      <c r="G124" s="125"/>
      <c r="H124" s="127" t="s">
        <v>138</v>
      </c>
      <c r="I124" s="131"/>
      <c r="J124" s="129" t="s">
        <v>118</v>
      </c>
      <c r="K124" s="129"/>
      <c r="L124" s="130" t="s">
        <v>118</v>
      </c>
    </row>
    <row r="125" spans="1:12" ht="21.95" customHeight="1">
      <c r="B125" s="124">
        <v>6</v>
      </c>
      <c r="C125" s="125" t="s">
        <v>371</v>
      </c>
      <c r="D125" s="126" t="s">
        <v>372</v>
      </c>
      <c r="E125" s="125" t="s">
        <v>182</v>
      </c>
      <c r="F125" s="125" t="s">
        <v>115</v>
      </c>
      <c r="G125" s="125"/>
      <c r="H125" s="127" t="s">
        <v>138</v>
      </c>
      <c r="I125" s="131"/>
      <c r="J125" s="129" t="s">
        <v>118</v>
      </c>
      <c r="K125" s="129"/>
      <c r="L125" s="130" t="s">
        <v>118</v>
      </c>
    </row>
    <row r="126" spans="1:12" ht="21.95" customHeight="1">
      <c r="B126" s="124">
        <v>6</v>
      </c>
      <c r="C126" s="125" t="s">
        <v>373</v>
      </c>
      <c r="D126" s="126" t="s">
        <v>374</v>
      </c>
      <c r="E126" s="125" t="s">
        <v>182</v>
      </c>
      <c r="F126" s="125" t="s">
        <v>115</v>
      </c>
      <c r="G126" s="125"/>
      <c r="H126" s="127" t="s">
        <v>117</v>
      </c>
      <c r="I126" s="131"/>
      <c r="J126" s="129"/>
      <c r="K126" s="129"/>
      <c r="L126" s="130" t="s">
        <v>118</v>
      </c>
    </row>
    <row r="127" spans="1:12" ht="21.95" customHeight="1">
      <c r="B127" s="124">
        <v>6</v>
      </c>
      <c r="C127" s="125" t="s">
        <v>375</v>
      </c>
      <c r="D127" s="126" t="s">
        <v>376</v>
      </c>
      <c r="E127" s="125" t="s">
        <v>289</v>
      </c>
      <c r="F127" s="125" t="s">
        <v>115</v>
      </c>
      <c r="G127" s="125"/>
      <c r="H127" s="127" t="s">
        <v>117</v>
      </c>
      <c r="I127" s="131"/>
      <c r="J127" s="129"/>
      <c r="K127" s="129"/>
      <c r="L127" s="130" t="s">
        <v>118</v>
      </c>
    </row>
    <row r="128" spans="1:12" ht="21.95" customHeight="1">
      <c r="B128" s="124">
        <v>6</v>
      </c>
      <c r="C128" s="125" t="s">
        <v>377</v>
      </c>
      <c r="D128" s="126" t="s">
        <v>378</v>
      </c>
      <c r="E128" s="125" t="s">
        <v>182</v>
      </c>
      <c r="F128" s="125" t="s">
        <v>115</v>
      </c>
      <c r="G128" s="125"/>
      <c r="H128" s="127" t="s">
        <v>138</v>
      </c>
      <c r="I128" s="128"/>
      <c r="J128" s="129" t="s">
        <v>118</v>
      </c>
      <c r="K128" s="145"/>
      <c r="L128" s="146" t="s">
        <v>118</v>
      </c>
    </row>
    <row r="129" spans="1:12" ht="21.95" customHeight="1">
      <c r="B129" s="124">
        <v>6</v>
      </c>
      <c r="C129" s="125" t="s">
        <v>379</v>
      </c>
      <c r="D129" s="126" t="s">
        <v>380</v>
      </c>
      <c r="E129" s="125" t="s">
        <v>182</v>
      </c>
      <c r="F129" s="125" t="s">
        <v>115</v>
      </c>
      <c r="G129" s="125" t="s">
        <v>157</v>
      </c>
      <c r="H129" s="127" t="s">
        <v>117</v>
      </c>
      <c r="I129" s="131"/>
      <c r="J129" s="129"/>
      <c r="K129" s="129"/>
      <c r="L129" s="130" t="s">
        <v>118</v>
      </c>
    </row>
    <row r="130" spans="1:12" ht="21.95" customHeight="1">
      <c r="B130" s="124">
        <v>6</v>
      </c>
      <c r="C130" s="125" t="s">
        <v>312</v>
      </c>
      <c r="D130" s="126" t="s">
        <v>313</v>
      </c>
      <c r="E130" s="125" t="s">
        <v>182</v>
      </c>
      <c r="F130" s="125" t="s">
        <v>115</v>
      </c>
      <c r="G130" s="125" t="s">
        <v>196</v>
      </c>
      <c r="H130" s="127" t="s">
        <v>138</v>
      </c>
      <c r="I130" s="131"/>
      <c r="J130" s="129"/>
      <c r="K130" s="129"/>
      <c r="L130" s="130" t="s">
        <v>118</v>
      </c>
    </row>
    <row r="131" spans="1:12" ht="21.95" customHeight="1">
      <c r="B131" s="132">
        <v>6.5</v>
      </c>
      <c r="C131" s="133"/>
      <c r="D131" s="134" t="s">
        <v>381</v>
      </c>
      <c r="E131" s="133"/>
      <c r="F131" s="133"/>
      <c r="G131" s="133"/>
      <c r="H131" s="133"/>
      <c r="I131" s="140"/>
      <c r="J131" s="133"/>
      <c r="K131" s="141"/>
      <c r="L131" s="139"/>
    </row>
    <row r="132" spans="1:12" ht="21.95" customHeight="1">
      <c r="B132" s="124">
        <v>7</v>
      </c>
      <c r="C132" s="125">
        <v>2015</v>
      </c>
      <c r="D132" s="126" t="s">
        <v>382</v>
      </c>
      <c r="E132" s="125" t="s">
        <v>182</v>
      </c>
      <c r="F132" s="125" t="s">
        <v>115</v>
      </c>
      <c r="G132" s="125" t="s">
        <v>196</v>
      </c>
      <c r="H132" s="127" t="s">
        <v>138</v>
      </c>
      <c r="I132" s="131"/>
      <c r="J132" s="129" t="s">
        <v>118</v>
      </c>
      <c r="K132" s="129"/>
      <c r="L132" s="130" t="s">
        <v>118</v>
      </c>
    </row>
    <row r="133" spans="1:12" ht="21.95" customHeight="1">
      <c r="B133" s="124">
        <v>7</v>
      </c>
      <c r="C133" s="124" t="s">
        <v>383</v>
      </c>
      <c r="D133" s="126" t="s">
        <v>384</v>
      </c>
      <c r="E133" s="125" t="s">
        <v>182</v>
      </c>
      <c r="F133" s="125" t="s">
        <v>115</v>
      </c>
      <c r="G133" s="125"/>
      <c r="H133" s="127" t="s">
        <v>138</v>
      </c>
      <c r="I133" s="131"/>
      <c r="J133" s="129" t="s">
        <v>118</v>
      </c>
      <c r="K133" s="129"/>
      <c r="L133" s="130" t="s">
        <v>118</v>
      </c>
    </row>
    <row r="134" spans="1:12" ht="21.95" customHeight="1">
      <c r="B134" s="124">
        <v>7</v>
      </c>
      <c r="C134" s="125" t="s">
        <v>385</v>
      </c>
      <c r="D134" s="126" t="s">
        <v>386</v>
      </c>
      <c r="E134" s="125" t="s">
        <v>182</v>
      </c>
      <c r="F134" s="125" t="s">
        <v>115</v>
      </c>
      <c r="G134" s="125" t="s">
        <v>196</v>
      </c>
      <c r="H134" s="127" t="s">
        <v>138</v>
      </c>
      <c r="I134" s="131"/>
      <c r="J134" s="129" t="s">
        <v>118</v>
      </c>
      <c r="K134" s="129"/>
      <c r="L134" s="130" t="s">
        <v>118</v>
      </c>
    </row>
    <row r="135" spans="1:12" ht="21.95" customHeight="1">
      <c r="B135" s="124">
        <v>7</v>
      </c>
      <c r="C135" s="125" t="s">
        <v>387</v>
      </c>
      <c r="D135" s="126" t="s">
        <v>388</v>
      </c>
      <c r="E135" s="125" t="s">
        <v>182</v>
      </c>
      <c r="F135" s="125" t="s">
        <v>115</v>
      </c>
      <c r="G135" s="125"/>
      <c r="H135" s="127" t="s">
        <v>138</v>
      </c>
      <c r="I135" s="131"/>
      <c r="J135" s="129" t="s">
        <v>118</v>
      </c>
      <c r="K135" s="129"/>
      <c r="L135" s="130" t="s">
        <v>118</v>
      </c>
    </row>
    <row r="136" spans="1:12" ht="21.95" customHeight="1">
      <c r="B136" s="124">
        <v>7</v>
      </c>
      <c r="C136" s="125" t="s">
        <v>389</v>
      </c>
      <c r="D136" s="126" t="s">
        <v>390</v>
      </c>
      <c r="E136" s="125" t="s">
        <v>182</v>
      </c>
      <c r="F136" s="125" t="s">
        <v>115</v>
      </c>
      <c r="G136" s="125"/>
      <c r="H136" s="127" t="s">
        <v>138</v>
      </c>
      <c r="I136" s="131"/>
      <c r="J136" s="129" t="s">
        <v>118</v>
      </c>
      <c r="K136" s="129"/>
      <c r="L136" s="130" t="s">
        <v>118</v>
      </c>
    </row>
    <row r="137" spans="1:12" ht="21.95" customHeight="1">
      <c r="B137" s="124">
        <v>7</v>
      </c>
      <c r="C137" s="125" t="s">
        <v>391</v>
      </c>
      <c r="D137" s="126" t="s">
        <v>392</v>
      </c>
      <c r="E137" s="125" t="s">
        <v>182</v>
      </c>
      <c r="F137" s="125" t="s">
        <v>115</v>
      </c>
      <c r="G137" s="125" t="s">
        <v>196</v>
      </c>
      <c r="H137" s="127" t="s">
        <v>138</v>
      </c>
      <c r="I137" s="131"/>
      <c r="J137" s="129" t="s">
        <v>118</v>
      </c>
      <c r="K137" s="129"/>
      <c r="L137" s="130" t="s">
        <v>118</v>
      </c>
    </row>
    <row r="138" spans="1:12" ht="21.95" customHeight="1">
      <c r="B138" s="124">
        <v>7</v>
      </c>
      <c r="C138" s="125" t="s">
        <v>393</v>
      </c>
      <c r="D138" s="126" t="s">
        <v>394</v>
      </c>
      <c r="E138" s="125" t="s">
        <v>182</v>
      </c>
      <c r="F138" s="125" t="s">
        <v>115</v>
      </c>
      <c r="G138" s="125"/>
      <c r="H138" s="127" t="s">
        <v>138</v>
      </c>
      <c r="I138" s="131"/>
      <c r="J138" s="129" t="s">
        <v>118</v>
      </c>
      <c r="K138" s="129"/>
      <c r="L138" s="130" t="s">
        <v>118</v>
      </c>
    </row>
    <row r="139" spans="1:12" ht="21.95" customHeight="1">
      <c r="B139" s="124">
        <v>7</v>
      </c>
      <c r="C139" s="125" t="s">
        <v>395</v>
      </c>
      <c r="D139" s="126" t="s">
        <v>396</v>
      </c>
      <c r="E139" s="125" t="s">
        <v>182</v>
      </c>
      <c r="F139" s="125" t="s">
        <v>115</v>
      </c>
      <c r="G139" s="125" t="s">
        <v>196</v>
      </c>
      <c r="H139" s="127" t="s">
        <v>138</v>
      </c>
      <c r="I139" s="131"/>
      <c r="J139" s="129" t="s">
        <v>118</v>
      </c>
      <c r="K139" s="129"/>
      <c r="L139" s="130" t="s">
        <v>118</v>
      </c>
    </row>
    <row r="140" spans="1:12" ht="21.95" customHeight="1">
      <c r="B140" s="124">
        <v>7</v>
      </c>
      <c r="C140" s="125" t="s">
        <v>397</v>
      </c>
      <c r="D140" s="126" t="s">
        <v>398</v>
      </c>
      <c r="E140" s="125" t="s">
        <v>182</v>
      </c>
      <c r="F140" s="125" t="s">
        <v>115</v>
      </c>
      <c r="G140" s="125" t="s">
        <v>201</v>
      </c>
      <c r="H140" s="127" t="s">
        <v>138</v>
      </c>
      <c r="I140" s="131"/>
      <c r="J140" s="129" t="s">
        <v>118</v>
      </c>
      <c r="K140" s="129"/>
      <c r="L140" s="130" t="s">
        <v>118</v>
      </c>
    </row>
    <row r="141" spans="1:12" ht="21.95" customHeight="1">
      <c r="B141" s="124">
        <v>7</v>
      </c>
      <c r="C141" s="125" t="s">
        <v>399</v>
      </c>
      <c r="D141" s="126" t="s">
        <v>400</v>
      </c>
      <c r="E141" s="125" t="s">
        <v>182</v>
      </c>
      <c r="F141" s="125" t="s">
        <v>115</v>
      </c>
      <c r="G141" s="125" t="s">
        <v>196</v>
      </c>
      <c r="H141" s="127" t="s">
        <v>138</v>
      </c>
      <c r="I141" s="131"/>
      <c r="J141" s="129" t="s">
        <v>118</v>
      </c>
      <c r="K141" s="129"/>
      <c r="L141" s="130" t="s">
        <v>118</v>
      </c>
    </row>
    <row r="142" spans="1:12" ht="21.95" customHeight="1">
      <c r="B142" s="124">
        <v>7</v>
      </c>
      <c r="C142" s="125" t="s">
        <v>401</v>
      </c>
      <c r="D142" s="126" t="s">
        <v>402</v>
      </c>
      <c r="E142" s="125" t="s">
        <v>182</v>
      </c>
      <c r="F142" s="125" t="s">
        <v>115</v>
      </c>
      <c r="G142" s="125"/>
      <c r="H142" s="127" t="s">
        <v>138</v>
      </c>
      <c r="I142" s="131"/>
      <c r="J142" s="129" t="s">
        <v>118</v>
      </c>
      <c r="K142" s="129"/>
      <c r="L142" s="130" t="s">
        <v>118</v>
      </c>
    </row>
    <row r="143" spans="1:12" ht="21.95" customHeight="1">
      <c r="B143" s="124">
        <v>7</v>
      </c>
      <c r="C143" s="125" t="s">
        <v>403</v>
      </c>
      <c r="D143" s="126" t="s">
        <v>404</v>
      </c>
      <c r="E143" s="125" t="s">
        <v>182</v>
      </c>
      <c r="F143" s="125" t="s">
        <v>115</v>
      </c>
      <c r="G143" s="125"/>
      <c r="H143" s="127" t="s">
        <v>138</v>
      </c>
      <c r="I143" s="131"/>
      <c r="J143" s="129" t="s">
        <v>118</v>
      </c>
      <c r="K143" s="129"/>
      <c r="L143" s="130" t="s">
        <v>118</v>
      </c>
    </row>
    <row r="144" spans="1:12" ht="21.95" customHeight="1">
      <c r="A144" s="92" t="s">
        <v>159</v>
      </c>
      <c r="B144" s="124">
        <v>7</v>
      </c>
      <c r="C144" s="125" t="s">
        <v>405</v>
      </c>
      <c r="D144" s="126" t="s">
        <v>406</v>
      </c>
      <c r="E144" s="125" t="s">
        <v>365</v>
      </c>
      <c r="F144" s="125"/>
      <c r="G144" s="125"/>
      <c r="H144" s="127" t="s">
        <v>138</v>
      </c>
      <c r="I144" s="131"/>
      <c r="J144" s="129"/>
      <c r="K144" s="129"/>
      <c r="L144" s="130"/>
    </row>
    <row r="145" spans="1:12" ht="21.95" customHeight="1">
      <c r="B145" s="124">
        <v>7</v>
      </c>
      <c r="C145" s="125" t="s">
        <v>407</v>
      </c>
      <c r="D145" s="126" t="s">
        <v>408</v>
      </c>
      <c r="E145" s="125" t="s">
        <v>182</v>
      </c>
      <c r="F145" s="125" t="s">
        <v>115</v>
      </c>
      <c r="G145" s="125"/>
      <c r="H145" s="127" t="s">
        <v>138</v>
      </c>
      <c r="I145" s="131"/>
      <c r="J145" s="129" t="s">
        <v>118</v>
      </c>
      <c r="K145" s="129"/>
      <c r="L145" s="130" t="s">
        <v>118</v>
      </c>
    </row>
    <row r="146" spans="1:12" ht="21.95" customHeight="1">
      <c r="B146" s="124">
        <v>7</v>
      </c>
      <c r="C146" s="125" t="s">
        <v>409</v>
      </c>
      <c r="D146" s="126" t="s">
        <v>410</v>
      </c>
      <c r="E146" s="125" t="s">
        <v>182</v>
      </c>
      <c r="F146" s="125" t="s">
        <v>115</v>
      </c>
      <c r="G146" s="125" t="s">
        <v>411</v>
      </c>
      <c r="H146" s="127" t="s">
        <v>138</v>
      </c>
      <c r="I146" s="131"/>
      <c r="J146" s="129" t="s">
        <v>118</v>
      </c>
      <c r="K146" s="129"/>
      <c r="L146" s="130" t="s">
        <v>118</v>
      </c>
    </row>
    <row r="147" spans="1:12" ht="21.95" customHeight="1">
      <c r="B147" s="124">
        <v>7</v>
      </c>
      <c r="C147" s="125" t="s">
        <v>412</v>
      </c>
      <c r="D147" s="126" t="s">
        <v>413</v>
      </c>
      <c r="E147" s="125" t="s">
        <v>365</v>
      </c>
      <c r="F147" s="125"/>
      <c r="G147" s="125"/>
      <c r="H147" s="127" t="s">
        <v>138</v>
      </c>
      <c r="I147" s="131"/>
      <c r="J147" s="129" t="s">
        <v>118</v>
      </c>
      <c r="K147" s="129"/>
      <c r="L147" s="130" t="s">
        <v>118</v>
      </c>
    </row>
    <row r="148" spans="1:12" ht="21.95" customHeight="1">
      <c r="B148" s="124">
        <v>7</v>
      </c>
      <c r="C148" s="125" t="s">
        <v>414</v>
      </c>
      <c r="D148" s="126" t="s">
        <v>415</v>
      </c>
      <c r="E148" s="125" t="s">
        <v>182</v>
      </c>
      <c r="F148" s="125" t="s">
        <v>115</v>
      </c>
      <c r="G148" s="125" t="s">
        <v>196</v>
      </c>
      <c r="H148" s="127" t="s">
        <v>138</v>
      </c>
      <c r="I148" s="131"/>
      <c r="J148" s="129" t="s">
        <v>118</v>
      </c>
      <c r="K148" s="129"/>
      <c r="L148" s="130" t="s">
        <v>118</v>
      </c>
    </row>
    <row r="149" spans="1:12" ht="21.95" customHeight="1">
      <c r="B149" s="124">
        <v>7</v>
      </c>
      <c r="C149" s="125" t="s">
        <v>416</v>
      </c>
      <c r="D149" s="126" t="s">
        <v>417</v>
      </c>
      <c r="E149" s="125" t="s">
        <v>182</v>
      </c>
      <c r="F149" s="125" t="s">
        <v>115</v>
      </c>
      <c r="G149" s="125"/>
      <c r="H149" s="127" t="s">
        <v>138</v>
      </c>
      <c r="I149" s="131"/>
      <c r="J149" s="129" t="s">
        <v>118</v>
      </c>
      <c r="K149" s="129"/>
      <c r="L149" s="130" t="s">
        <v>118</v>
      </c>
    </row>
    <row r="150" spans="1:12" ht="21.95" customHeight="1">
      <c r="A150" s="92" t="s">
        <v>159</v>
      </c>
      <c r="B150" s="124">
        <v>7</v>
      </c>
      <c r="C150" s="125" t="s">
        <v>418</v>
      </c>
      <c r="D150" s="126" t="s">
        <v>419</v>
      </c>
      <c r="E150" s="125" t="s">
        <v>365</v>
      </c>
      <c r="F150" s="125"/>
      <c r="G150" s="125"/>
      <c r="H150" s="127" t="s">
        <v>138</v>
      </c>
      <c r="I150" s="131"/>
      <c r="J150" s="129"/>
      <c r="K150" s="129"/>
      <c r="L150" s="130"/>
    </row>
    <row r="151" spans="1:12" ht="21.95" customHeight="1">
      <c r="B151" s="124">
        <v>7</v>
      </c>
      <c r="C151" s="125" t="s">
        <v>420</v>
      </c>
      <c r="D151" s="126" t="s">
        <v>421</v>
      </c>
      <c r="E151" s="125" t="s">
        <v>182</v>
      </c>
      <c r="F151" s="125" t="s">
        <v>115</v>
      </c>
      <c r="G151" s="125"/>
      <c r="H151" s="127" t="s">
        <v>138</v>
      </c>
      <c r="I151" s="131"/>
      <c r="J151" s="129" t="s">
        <v>118</v>
      </c>
      <c r="K151" s="129"/>
      <c r="L151" s="130" t="s">
        <v>118</v>
      </c>
    </row>
    <row r="152" spans="1:12" ht="21.95" customHeight="1">
      <c r="B152" s="124">
        <v>7</v>
      </c>
      <c r="C152" s="125" t="s">
        <v>422</v>
      </c>
      <c r="D152" s="126" t="s">
        <v>423</v>
      </c>
      <c r="E152" s="125" t="s">
        <v>182</v>
      </c>
      <c r="F152" s="125" t="s">
        <v>115</v>
      </c>
      <c r="G152" s="125"/>
      <c r="H152" s="127" t="s">
        <v>138</v>
      </c>
      <c r="I152" s="131"/>
      <c r="J152" s="129" t="s">
        <v>118</v>
      </c>
      <c r="K152" s="129"/>
      <c r="L152" s="130" t="s">
        <v>118</v>
      </c>
    </row>
    <row r="153" spans="1:12" ht="21.95" customHeight="1">
      <c r="B153" s="124">
        <v>7</v>
      </c>
      <c r="C153" s="125" t="s">
        <v>424</v>
      </c>
      <c r="D153" s="126" t="s">
        <v>425</v>
      </c>
      <c r="E153" s="125" t="s">
        <v>182</v>
      </c>
      <c r="F153" s="125" t="s">
        <v>115</v>
      </c>
      <c r="G153" s="125"/>
      <c r="H153" s="127" t="s">
        <v>138</v>
      </c>
      <c r="I153" s="131"/>
      <c r="J153" s="129" t="s">
        <v>118</v>
      </c>
      <c r="K153" s="129"/>
      <c r="L153" s="130" t="s">
        <v>118</v>
      </c>
    </row>
    <row r="154" spans="1:12" ht="21.95" customHeight="1">
      <c r="B154" s="124">
        <v>7</v>
      </c>
      <c r="C154" s="125" t="s">
        <v>426</v>
      </c>
      <c r="D154" s="126" t="s">
        <v>427</v>
      </c>
      <c r="E154" s="125" t="s">
        <v>182</v>
      </c>
      <c r="F154" s="125" t="s">
        <v>115</v>
      </c>
      <c r="G154" s="125"/>
      <c r="H154" s="127" t="s">
        <v>138</v>
      </c>
      <c r="I154" s="131"/>
      <c r="J154" s="129" t="s">
        <v>118</v>
      </c>
      <c r="K154" s="129"/>
      <c r="L154" s="130" t="s">
        <v>118</v>
      </c>
    </row>
    <row r="155" spans="1:12" ht="21.95" customHeight="1">
      <c r="A155" s="92" t="s">
        <v>159</v>
      </c>
      <c r="B155" s="124">
        <v>7</v>
      </c>
      <c r="C155" s="125" t="s">
        <v>428</v>
      </c>
      <c r="D155" s="126" t="s">
        <v>429</v>
      </c>
      <c r="E155" s="125" t="s">
        <v>365</v>
      </c>
      <c r="F155" s="125"/>
      <c r="G155" s="125"/>
      <c r="H155" s="127" t="s">
        <v>138</v>
      </c>
      <c r="I155" s="131"/>
      <c r="J155" s="129"/>
      <c r="K155" s="129"/>
      <c r="L155" s="130"/>
    </row>
    <row r="156" spans="1:12" ht="21.95" customHeight="1">
      <c r="B156" s="124">
        <v>9</v>
      </c>
      <c r="C156" s="125" t="s">
        <v>430</v>
      </c>
      <c r="D156" s="126" t="s">
        <v>431</v>
      </c>
      <c r="E156" s="125" t="s">
        <v>182</v>
      </c>
      <c r="F156" s="125" t="s">
        <v>115</v>
      </c>
      <c r="G156" s="125" t="s">
        <v>432</v>
      </c>
      <c r="H156" s="127" t="s">
        <v>138</v>
      </c>
      <c r="I156" s="131"/>
      <c r="J156" s="129" t="s">
        <v>118</v>
      </c>
      <c r="K156" s="129"/>
      <c r="L156" s="130" t="s">
        <v>118</v>
      </c>
    </row>
    <row r="157" spans="1:12" ht="21.95" customHeight="1">
      <c r="B157" s="124">
        <v>7</v>
      </c>
      <c r="C157" s="125" t="s">
        <v>433</v>
      </c>
      <c r="D157" s="126" t="s">
        <v>434</v>
      </c>
      <c r="E157" s="125" t="s">
        <v>182</v>
      </c>
      <c r="F157" s="125" t="s">
        <v>115</v>
      </c>
      <c r="G157" s="125"/>
      <c r="H157" s="127" t="s">
        <v>138</v>
      </c>
      <c r="I157" s="131"/>
      <c r="J157" s="129" t="s">
        <v>118</v>
      </c>
      <c r="K157" s="129"/>
      <c r="L157" s="130" t="s">
        <v>118</v>
      </c>
    </row>
    <row r="158" spans="1:12" ht="21.95" customHeight="1">
      <c r="B158" s="124">
        <v>7</v>
      </c>
      <c r="C158" s="125" t="s">
        <v>435</v>
      </c>
      <c r="D158" s="126" t="s">
        <v>436</v>
      </c>
      <c r="E158" s="125" t="s">
        <v>182</v>
      </c>
      <c r="F158" s="125" t="s">
        <v>115</v>
      </c>
      <c r="G158" s="125"/>
      <c r="H158" s="127" t="s">
        <v>138</v>
      </c>
      <c r="I158" s="131"/>
      <c r="J158" s="129" t="s">
        <v>118</v>
      </c>
      <c r="K158" s="129"/>
      <c r="L158" s="130" t="s">
        <v>118</v>
      </c>
    </row>
    <row r="159" spans="1:12" ht="21.95" customHeight="1">
      <c r="B159" s="124">
        <v>7</v>
      </c>
      <c r="C159" s="147" t="s">
        <v>437</v>
      </c>
      <c r="D159" s="126" t="s">
        <v>438</v>
      </c>
      <c r="E159" s="125" t="s">
        <v>182</v>
      </c>
      <c r="F159" s="125" t="s">
        <v>115</v>
      </c>
      <c r="G159" s="125"/>
      <c r="H159" s="127" t="s">
        <v>138</v>
      </c>
      <c r="I159" s="131"/>
      <c r="J159" s="129" t="s">
        <v>118</v>
      </c>
      <c r="K159" s="129"/>
      <c r="L159" s="130" t="s">
        <v>118</v>
      </c>
    </row>
    <row r="160" spans="1:12" ht="21.95" customHeight="1">
      <c r="B160" s="132">
        <v>7.5</v>
      </c>
      <c r="C160" s="133"/>
      <c r="D160" s="134" t="s">
        <v>439</v>
      </c>
      <c r="E160" s="133"/>
      <c r="F160" s="133"/>
      <c r="G160" s="133"/>
      <c r="H160" s="133"/>
      <c r="I160" s="140"/>
      <c r="J160" s="133"/>
      <c r="K160" s="141"/>
      <c r="L160" s="139"/>
    </row>
    <row r="161" spans="1:12" ht="21.95" customHeight="1">
      <c r="A161" s="92" t="s">
        <v>159</v>
      </c>
      <c r="B161" s="124">
        <v>8</v>
      </c>
      <c r="C161" s="125" t="s">
        <v>440</v>
      </c>
      <c r="D161" s="126" t="s">
        <v>441</v>
      </c>
      <c r="E161" s="125" t="s">
        <v>183</v>
      </c>
      <c r="F161" s="125" t="s">
        <v>183</v>
      </c>
      <c r="G161" s="125" t="s">
        <v>411</v>
      </c>
      <c r="H161" s="127" t="s">
        <v>138</v>
      </c>
      <c r="I161" s="131"/>
      <c r="J161" s="129" t="s">
        <v>118</v>
      </c>
      <c r="K161" s="129"/>
      <c r="L161" s="130" t="s">
        <v>118</v>
      </c>
    </row>
    <row r="162" spans="1:12" ht="21.95" customHeight="1">
      <c r="B162" s="124">
        <v>8</v>
      </c>
      <c r="C162" s="125" t="s">
        <v>442</v>
      </c>
      <c r="D162" s="126" t="s">
        <v>443</v>
      </c>
      <c r="E162" s="125" t="s">
        <v>182</v>
      </c>
      <c r="F162" s="125" t="s">
        <v>183</v>
      </c>
      <c r="G162" s="125"/>
      <c r="H162" s="127" t="s">
        <v>138</v>
      </c>
      <c r="I162" s="131"/>
      <c r="J162" s="129" t="s">
        <v>118</v>
      </c>
      <c r="K162" s="129"/>
      <c r="L162" s="130" t="s">
        <v>118</v>
      </c>
    </row>
    <row r="163" spans="1:12" ht="21.95" customHeight="1">
      <c r="A163" s="92" t="s">
        <v>159</v>
      </c>
      <c r="B163" s="124">
        <v>8</v>
      </c>
      <c r="C163" s="125" t="s">
        <v>444</v>
      </c>
      <c r="D163" s="126" t="s">
        <v>445</v>
      </c>
      <c r="E163" s="125" t="s">
        <v>365</v>
      </c>
      <c r="F163" s="125" t="s">
        <v>183</v>
      </c>
      <c r="G163" s="125"/>
      <c r="H163" s="127" t="s">
        <v>446</v>
      </c>
      <c r="I163" s="128"/>
      <c r="J163" s="129"/>
      <c r="K163" s="129"/>
      <c r="L163" s="130" t="s">
        <v>118</v>
      </c>
    </row>
    <row r="164" spans="1:12" ht="21.95" customHeight="1">
      <c r="B164" s="124">
        <v>8</v>
      </c>
      <c r="C164" s="125" t="s">
        <v>447</v>
      </c>
      <c r="D164" s="126" t="s">
        <v>448</v>
      </c>
      <c r="E164" s="125" t="s">
        <v>206</v>
      </c>
      <c r="F164" s="125" t="s">
        <v>148</v>
      </c>
      <c r="G164" s="125"/>
      <c r="H164" s="127" t="s">
        <v>138</v>
      </c>
      <c r="I164" s="142"/>
      <c r="J164" s="129" t="s">
        <v>118</v>
      </c>
      <c r="K164" s="143"/>
      <c r="L164" s="144" t="s">
        <v>118</v>
      </c>
    </row>
    <row r="165" spans="1:12" ht="21.95" customHeight="1">
      <c r="B165" s="124">
        <v>8</v>
      </c>
      <c r="C165" s="125" t="s">
        <v>449</v>
      </c>
      <c r="D165" s="126" t="s">
        <v>450</v>
      </c>
      <c r="E165" s="125" t="s">
        <v>451</v>
      </c>
      <c r="F165" s="125" t="s">
        <v>452</v>
      </c>
      <c r="G165" s="125"/>
      <c r="H165" s="127" t="s">
        <v>138</v>
      </c>
      <c r="I165" s="131"/>
      <c r="J165" s="129" t="s">
        <v>118</v>
      </c>
      <c r="K165" s="129"/>
      <c r="L165" s="130" t="s">
        <v>118</v>
      </c>
    </row>
    <row r="166" spans="1:12" ht="21.95" customHeight="1">
      <c r="B166" s="124">
        <v>8</v>
      </c>
      <c r="C166" s="125" t="s">
        <v>453</v>
      </c>
      <c r="D166" s="126" t="s">
        <v>454</v>
      </c>
      <c r="E166" s="125" t="s">
        <v>451</v>
      </c>
      <c r="F166" s="125" t="s">
        <v>452</v>
      </c>
      <c r="G166" s="125"/>
      <c r="H166" s="127" t="s">
        <v>138</v>
      </c>
      <c r="I166" s="131"/>
      <c r="J166" s="129" t="s">
        <v>118</v>
      </c>
      <c r="K166" s="129"/>
      <c r="L166" s="130" t="s">
        <v>118</v>
      </c>
    </row>
    <row r="167" spans="1:12" ht="21.95" customHeight="1">
      <c r="B167" s="124">
        <v>8</v>
      </c>
      <c r="C167" s="125" t="s">
        <v>455</v>
      </c>
      <c r="D167" s="126" t="s">
        <v>456</v>
      </c>
      <c r="E167" s="125" t="s">
        <v>451</v>
      </c>
      <c r="F167" s="125" t="s">
        <v>452</v>
      </c>
      <c r="G167" s="125"/>
      <c r="H167" s="127" t="s">
        <v>446</v>
      </c>
      <c r="I167" s="131"/>
      <c r="J167" s="129"/>
      <c r="K167" s="129"/>
      <c r="L167" s="130" t="s">
        <v>118</v>
      </c>
    </row>
    <row r="168" spans="1:12" ht="21.95" customHeight="1">
      <c r="B168" s="124">
        <v>8</v>
      </c>
      <c r="C168" s="125" t="s">
        <v>457</v>
      </c>
      <c r="D168" s="126" t="s">
        <v>458</v>
      </c>
      <c r="E168" s="125" t="s">
        <v>451</v>
      </c>
      <c r="F168" s="125" t="s">
        <v>452</v>
      </c>
      <c r="G168" s="125"/>
      <c r="H168" s="148" t="s">
        <v>446</v>
      </c>
      <c r="I168" s="131"/>
      <c r="J168" s="129"/>
      <c r="K168" s="129"/>
      <c r="L168" s="130" t="s">
        <v>118</v>
      </c>
    </row>
    <row r="169" spans="1:12" ht="27.75" customHeight="1">
      <c r="B169" s="124">
        <v>8</v>
      </c>
      <c r="C169" s="124" t="s">
        <v>459</v>
      </c>
      <c r="D169" s="126" t="s">
        <v>460</v>
      </c>
      <c r="E169" s="125" t="s">
        <v>269</v>
      </c>
      <c r="F169" s="125" t="s">
        <v>461</v>
      </c>
      <c r="G169" s="125" t="s">
        <v>411</v>
      </c>
      <c r="H169" s="127" t="s">
        <v>138</v>
      </c>
      <c r="I169" s="131"/>
      <c r="J169" s="129" t="s">
        <v>118</v>
      </c>
      <c r="K169" s="129"/>
      <c r="L169" s="130" t="s">
        <v>118</v>
      </c>
    </row>
    <row r="170" spans="1:12" ht="21.95" customHeight="1">
      <c r="A170" s="92" t="s">
        <v>159</v>
      </c>
      <c r="B170" s="124">
        <v>8</v>
      </c>
      <c r="C170" s="125" t="s">
        <v>462</v>
      </c>
      <c r="D170" s="126" t="s">
        <v>463</v>
      </c>
      <c r="E170" s="125" t="s">
        <v>365</v>
      </c>
      <c r="F170" s="125" t="s">
        <v>452</v>
      </c>
      <c r="G170" s="125"/>
      <c r="H170" s="127" t="s">
        <v>138</v>
      </c>
      <c r="I170" s="131"/>
      <c r="J170" s="129" t="s">
        <v>118</v>
      </c>
      <c r="K170" s="129"/>
      <c r="L170" s="130" t="s">
        <v>118</v>
      </c>
    </row>
    <row r="171" spans="1:12" ht="21.95" customHeight="1">
      <c r="B171" s="124">
        <v>8</v>
      </c>
      <c r="C171" s="125" t="s">
        <v>464</v>
      </c>
      <c r="D171" s="126" t="s">
        <v>465</v>
      </c>
      <c r="E171" s="125" t="s">
        <v>451</v>
      </c>
      <c r="F171" s="125" t="s">
        <v>452</v>
      </c>
      <c r="G171" s="125"/>
      <c r="H171" s="127" t="s">
        <v>446</v>
      </c>
      <c r="I171" s="131"/>
      <c r="J171" s="129"/>
      <c r="K171" s="129"/>
      <c r="L171" s="130" t="s">
        <v>118</v>
      </c>
    </row>
    <row r="172" spans="1:12" ht="21.95" customHeight="1">
      <c r="B172" s="124">
        <v>8</v>
      </c>
      <c r="C172" s="125" t="s">
        <v>466</v>
      </c>
      <c r="D172" s="126" t="s">
        <v>467</v>
      </c>
      <c r="E172" s="125" t="s">
        <v>451</v>
      </c>
      <c r="F172" s="125" t="s">
        <v>452</v>
      </c>
      <c r="G172" s="125"/>
      <c r="H172" s="127" t="s">
        <v>446</v>
      </c>
      <c r="I172" s="131"/>
      <c r="J172" s="129"/>
      <c r="K172" s="129"/>
      <c r="L172" s="130" t="s">
        <v>118</v>
      </c>
    </row>
    <row r="173" spans="1:12" ht="21.95" customHeight="1">
      <c r="B173" s="124">
        <v>8</v>
      </c>
      <c r="C173" s="125" t="s">
        <v>468</v>
      </c>
      <c r="D173" s="149" t="s">
        <v>469</v>
      </c>
      <c r="E173" s="125" t="s">
        <v>451</v>
      </c>
      <c r="F173" s="125" t="s">
        <v>452</v>
      </c>
      <c r="G173" s="125"/>
      <c r="H173" s="127" t="s">
        <v>446</v>
      </c>
      <c r="I173" s="131"/>
      <c r="J173" s="129"/>
      <c r="K173" s="150"/>
      <c r="L173" s="151" t="s">
        <v>118</v>
      </c>
    </row>
    <row r="174" spans="1:12" ht="21.95" customHeight="1">
      <c r="B174" s="124">
        <v>8</v>
      </c>
      <c r="C174" s="125" t="s">
        <v>470</v>
      </c>
      <c r="D174" s="149" t="s">
        <v>471</v>
      </c>
      <c r="E174" s="125" t="s">
        <v>451</v>
      </c>
      <c r="F174" s="125" t="s">
        <v>452</v>
      </c>
      <c r="G174" s="125"/>
      <c r="H174" s="127" t="s">
        <v>138</v>
      </c>
      <c r="I174" s="131"/>
      <c r="J174" s="129" t="s">
        <v>118</v>
      </c>
      <c r="K174" s="150"/>
      <c r="L174" s="151" t="s">
        <v>118</v>
      </c>
    </row>
    <row r="175" spans="1:12" ht="21.95" customHeight="1">
      <c r="B175" s="124">
        <v>8</v>
      </c>
      <c r="C175" s="125" t="s">
        <v>472</v>
      </c>
      <c r="D175" s="126" t="s">
        <v>473</v>
      </c>
      <c r="E175" s="125" t="s">
        <v>183</v>
      </c>
      <c r="F175" s="125" t="s">
        <v>183</v>
      </c>
      <c r="G175" s="125"/>
      <c r="H175" s="127" t="s">
        <v>138</v>
      </c>
      <c r="I175" s="128"/>
      <c r="J175" s="129" t="s">
        <v>118</v>
      </c>
      <c r="K175" s="152"/>
      <c r="L175" s="153" t="s">
        <v>118</v>
      </c>
    </row>
    <row r="176" spans="1:12" ht="21.95" customHeight="1">
      <c r="A176" s="92" t="s">
        <v>159</v>
      </c>
      <c r="B176" s="124">
        <v>8</v>
      </c>
      <c r="C176" s="125" t="s">
        <v>474</v>
      </c>
      <c r="D176" s="126" t="s">
        <v>475</v>
      </c>
      <c r="E176" s="125"/>
      <c r="F176" s="125"/>
      <c r="G176" s="125"/>
      <c r="H176" s="127" t="s">
        <v>138</v>
      </c>
      <c r="I176" s="131"/>
      <c r="J176" s="129" t="s">
        <v>118</v>
      </c>
      <c r="K176" s="152"/>
      <c r="L176" s="153" t="s">
        <v>118</v>
      </c>
    </row>
    <row r="177" spans="1:12" ht="21.95" customHeight="1">
      <c r="B177" s="124">
        <v>8</v>
      </c>
      <c r="C177" s="125" t="s">
        <v>476</v>
      </c>
      <c r="D177" s="126" t="s">
        <v>477</v>
      </c>
      <c r="E177" s="125" t="s">
        <v>182</v>
      </c>
      <c r="F177" s="125" t="s">
        <v>183</v>
      </c>
      <c r="G177" s="125"/>
      <c r="H177" s="127" t="s">
        <v>138</v>
      </c>
      <c r="I177" s="131"/>
      <c r="J177" s="129" t="s">
        <v>118</v>
      </c>
      <c r="K177" s="129"/>
      <c r="L177" s="130" t="s">
        <v>118</v>
      </c>
    </row>
    <row r="178" spans="1:12" ht="21.95" customHeight="1">
      <c r="B178" s="124">
        <v>8</v>
      </c>
      <c r="C178" s="125" t="s">
        <v>478</v>
      </c>
      <c r="D178" s="126" t="s">
        <v>479</v>
      </c>
      <c r="E178" s="125" t="s">
        <v>182</v>
      </c>
      <c r="F178" s="125" t="s">
        <v>183</v>
      </c>
      <c r="G178" s="125"/>
      <c r="H178" s="127" t="s">
        <v>138</v>
      </c>
      <c r="I178" s="131"/>
      <c r="J178" s="129" t="s">
        <v>118</v>
      </c>
      <c r="K178" s="129"/>
      <c r="L178" s="130" t="s">
        <v>118</v>
      </c>
    </row>
    <row r="179" spans="1:12" ht="21.95" customHeight="1">
      <c r="B179" s="124">
        <v>8</v>
      </c>
      <c r="C179" s="125" t="s">
        <v>480</v>
      </c>
      <c r="D179" s="126" t="s">
        <v>481</v>
      </c>
      <c r="E179" s="125" t="s">
        <v>182</v>
      </c>
      <c r="F179" s="125" t="s">
        <v>183</v>
      </c>
      <c r="G179" s="125"/>
      <c r="H179" s="127" t="s">
        <v>138</v>
      </c>
      <c r="I179" s="131"/>
      <c r="J179" s="129" t="s">
        <v>118</v>
      </c>
      <c r="K179" s="129"/>
      <c r="L179" s="130" t="s">
        <v>118</v>
      </c>
    </row>
    <row r="180" spans="1:12" ht="21.95" customHeight="1">
      <c r="B180" s="124">
        <v>8</v>
      </c>
      <c r="C180" s="125" t="s">
        <v>482</v>
      </c>
      <c r="D180" s="126" t="s">
        <v>483</v>
      </c>
      <c r="E180" s="125" t="s">
        <v>182</v>
      </c>
      <c r="F180" s="125" t="s">
        <v>115</v>
      </c>
      <c r="G180" s="125"/>
      <c r="H180" s="127" t="s">
        <v>138</v>
      </c>
      <c r="I180" s="131"/>
      <c r="J180" s="129" t="s">
        <v>118</v>
      </c>
      <c r="K180" s="129"/>
      <c r="L180" s="130" t="s">
        <v>118</v>
      </c>
    </row>
    <row r="181" spans="1:12" ht="21.95" customHeight="1">
      <c r="B181" s="124">
        <v>8</v>
      </c>
      <c r="C181" s="125" t="s">
        <v>484</v>
      </c>
      <c r="D181" s="126" t="s">
        <v>485</v>
      </c>
      <c r="E181" s="125" t="s">
        <v>486</v>
      </c>
      <c r="F181" s="125" t="s">
        <v>487</v>
      </c>
      <c r="G181" s="125"/>
      <c r="H181" s="127" t="s">
        <v>138</v>
      </c>
      <c r="I181" s="131"/>
      <c r="J181" s="129" t="s">
        <v>118</v>
      </c>
      <c r="K181" s="129"/>
      <c r="L181" s="130" t="s">
        <v>118</v>
      </c>
    </row>
    <row r="182" spans="1:12" ht="21.95" customHeight="1">
      <c r="B182" s="132">
        <v>8.5</v>
      </c>
      <c r="C182" s="133"/>
      <c r="D182" s="134" t="s">
        <v>488</v>
      </c>
      <c r="E182" s="133"/>
      <c r="F182" s="133"/>
      <c r="G182" s="133"/>
      <c r="H182" s="133"/>
      <c r="I182" s="140"/>
      <c r="J182" s="133"/>
      <c r="K182" s="141"/>
      <c r="L182" s="139"/>
    </row>
    <row r="183" spans="1:12" ht="21.95" customHeight="1">
      <c r="B183" s="124">
        <v>9</v>
      </c>
      <c r="C183" s="125" t="s">
        <v>489</v>
      </c>
      <c r="D183" s="126" t="s">
        <v>490</v>
      </c>
      <c r="E183" s="125" t="s">
        <v>491</v>
      </c>
      <c r="F183" s="125" t="s">
        <v>492</v>
      </c>
      <c r="G183" s="125"/>
      <c r="H183" s="127" t="s">
        <v>138</v>
      </c>
      <c r="I183" s="131"/>
      <c r="J183" s="129" t="s">
        <v>118</v>
      </c>
      <c r="K183" s="129"/>
      <c r="L183" s="130" t="s">
        <v>118</v>
      </c>
    </row>
    <row r="184" spans="1:12" ht="21.95" customHeight="1">
      <c r="A184" s="92" t="s">
        <v>159</v>
      </c>
      <c r="B184" s="124">
        <v>9</v>
      </c>
      <c r="C184" s="154" t="s">
        <v>493</v>
      </c>
      <c r="D184" s="149" t="s">
        <v>494</v>
      </c>
      <c r="E184" s="125" t="s">
        <v>365</v>
      </c>
      <c r="F184" s="125"/>
      <c r="G184" s="125"/>
      <c r="H184" s="127"/>
      <c r="I184" s="128"/>
      <c r="J184" s="129" t="s">
        <v>118</v>
      </c>
      <c r="K184" s="145"/>
      <c r="L184" s="146" t="s">
        <v>118</v>
      </c>
    </row>
    <row r="185" spans="1:12" ht="21.95" customHeight="1">
      <c r="B185" s="124">
        <v>9</v>
      </c>
      <c r="C185" s="125" t="s">
        <v>495</v>
      </c>
      <c r="D185" s="126" t="s">
        <v>496</v>
      </c>
      <c r="E185" s="125" t="s">
        <v>491</v>
      </c>
      <c r="F185" s="125" t="s">
        <v>497</v>
      </c>
      <c r="G185" s="125"/>
      <c r="H185" s="127" t="s">
        <v>138</v>
      </c>
      <c r="I185" s="131"/>
      <c r="J185" s="129" t="s">
        <v>118</v>
      </c>
      <c r="K185" s="129"/>
      <c r="L185" s="130" t="s">
        <v>118</v>
      </c>
    </row>
    <row r="186" spans="1:12" ht="21.95" customHeight="1">
      <c r="B186" s="124">
        <v>9</v>
      </c>
      <c r="C186" s="125" t="s">
        <v>498</v>
      </c>
      <c r="D186" s="126" t="s">
        <v>499</v>
      </c>
      <c r="E186" s="125" t="s">
        <v>269</v>
      </c>
      <c r="F186" s="125" t="s">
        <v>461</v>
      </c>
      <c r="G186" s="125"/>
      <c r="H186" s="127" t="s">
        <v>138</v>
      </c>
      <c r="I186" s="131"/>
      <c r="J186" s="129" t="s">
        <v>118</v>
      </c>
      <c r="K186" s="129"/>
      <c r="L186" s="130" t="s">
        <v>118</v>
      </c>
    </row>
    <row r="187" spans="1:12" ht="21.95" customHeight="1">
      <c r="B187" s="124">
        <v>9</v>
      </c>
      <c r="C187" s="125" t="s">
        <v>500</v>
      </c>
      <c r="D187" s="126" t="s">
        <v>501</v>
      </c>
      <c r="E187" s="125" t="s">
        <v>491</v>
      </c>
      <c r="F187" s="125" t="s">
        <v>497</v>
      </c>
      <c r="G187" s="125"/>
      <c r="H187" s="127" t="s">
        <v>138</v>
      </c>
      <c r="I187" s="131"/>
      <c r="J187" s="129" t="s">
        <v>118</v>
      </c>
      <c r="K187" s="129"/>
      <c r="L187" s="130" t="s">
        <v>118</v>
      </c>
    </row>
    <row r="188" spans="1:12" ht="21.95" customHeight="1">
      <c r="B188" s="124">
        <v>9</v>
      </c>
      <c r="C188" s="125" t="s">
        <v>502</v>
      </c>
      <c r="D188" s="126" t="s">
        <v>503</v>
      </c>
      <c r="E188" s="125" t="s">
        <v>206</v>
      </c>
      <c r="F188" s="125" t="s">
        <v>497</v>
      </c>
      <c r="G188" s="125"/>
      <c r="H188" s="127" t="s">
        <v>138</v>
      </c>
      <c r="I188" s="131"/>
      <c r="J188" s="129" t="s">
        <v>118</v>
      </c>
      <c r="K188" s="129"/>
      <c r="L188" s="130" t="s">
        <v>118</v>
      </c>
    </row>
    <row r="189" spans="1:12" ht="21.95" customHeight="1">
      <c r="B189" s="124">
        <v>9</v>
      </c>
      <c r="C189" s="125" t="s">
        <v>504</v>
      </c>
      <c r="D189" s="126" t="s">
        <v>505</v>
      </c>
      <c r="E189" s="125" t="s">
        <v>269</v>
      </c>
      <c r="F189" s="125" t="s">
        <v>461</v>
      </c>
      <c r="G189" s="125"/>
      <c r="H189" s="127" t="s">
        <v>138</v>
      </c>
      <c r="I189" s="131"/>
      <c r="J189" s="129" t="s">
        <v>118</v>
      </c>
      <c r="K189" s="129"/>
      <c r="L189" s="130" t="s">
        <v>118</v>
      </c>
    </row>
    <row r="190" spans="1:12" ht="21.95" customHeight="1">
      <c r="B190" s="124">
        <v>9</v>
      </c>
      <c r="C190" s="125" t="s">
        <v>506</v>
      </c>
      <c r="D190" s="126" t="s">
        <v>507</v>
      </c>
      <c r="E190" s="125" t="s">
        <v>508</v>
      </c>
      <c r="F190" s="125" t="s">
        <v>452</v>
      </c>
      <c r="G190" s="125"/>
      <c r="H190" s="127" t="s">
        <v>138</v>
      </c>
      <c r="I190" s="131"/>
      <c r="J190" s="129" t="s">
        <v>118</v>
      </c>
      <c r="K190" s="129"/>
      <c r="L190" s="130" t="s">
        <v>118</v>
      </c>
    </row>
    <row r="191" spans="1:12" ht="21.95" customHeight="1">
      <c r="B191" s="124">
        <v>9</v>
      </c>
      <c r="C191" s="125" t="s">
        <v>509</v>
      </c>
      <c r="D191" s="126" t="s">
        <v>510</v>
      </c>
      <c r="E191" s="125" t="s">
        <v>206</v>
      </c>
      <c r="F191" s="125" t="s">
        <v>511</v>
      </c>
      <c r="G191" s="125" t="s">
        <v>432</v>
      </c>
      <c r="H191" s="127" t="s">
        <v>138</v>
      </c>
      <c r="I191" s="131"/>
      <c r="J191" s="129" t="s">
        <v>118</v>
      </c>
      <c r="K191" s="129"/>
      <c r="L191" s="130" t="s">
        <v>118</v>
      </c>
    </row>
    <row r="192" spans="1:12" ht="21.95" customHeight="1">
      <c r="B192" s="124">
        <v>9</v>
      </c>
      <c r="C192" s="125" t="s">
        <v>512</v>
      </c>
      <c r="D192" s="126" t="s">
        <v>513</v>
      </c>
      <c r="E192" s="125" t="s">
        <v>491</v>
      </c>
      <c r="F192" s="125" t="s">
        <v>497</v>
      </c>
      <c r="G192" s="125"/>
      <c r="H192" s="127" t="s">
        <v>138</v>
      </c>
      <c r="I192" s="131"/>
      <c r="J192" s="129" t="s">
        <v>118</v>
      </c>
      <c r="K192" s="129"/>
      <c r="L192" s="130" t="s">
        <v>118</v>
      </c>
    </row>
    <row r="193" spans="1:12" ht="21.95" customHeight="1">
      <c r="A193" s="92" t="s">
        <v>159</v>
      </c>
      <c r="B193" s="124">
        <v>9</v>
      </c>
      <c r="C193" s="125" t="s">
        <v>514</v>
      </c>
      <c r="D193" s="126" t="s">
        <v>515</v>
      </c>
      <c r="E193" s="125" t="s">
        <v>516</v>
      </c>
      <c r="F193" s="125" t="s">
        <v>517</v>
      </c>
      <c r="G193" s="125"/>
      <c r="H193" s="127" t="s">
        <v>138</v>
      </c>
      <c r="I193" s="131"/>
      <c r="J193" s="129" t="s">
        <v>118</v>
      </c>
      <c r="K193" s="129"/>
      <c r="L193" s="130" t="s">
        <v>118</v>
      </c>
    </row>
    <row r="194" spans="1:12" ht="21.95" customHeight="1">
      <c r="B194" s="124">
        <v>9</v>
      </c>
      <c r="C194" s="125" t="s">
        <v>518</v>
      </c>
      <c r="D194" s="126" t="s">
        <v>519</v>
      </c>
      <c r="E194" s="125" t="s">
        <v>491</v>
      </c>
      <c r="F194" s="125" t="s">
        <v>497</v>
      </c>
      <c r="G194" s="125" t="s">
        <v>432</v>
      </c>
      <c r="H194" s="127" t="s">
        <v>138</v>
      </c>
      <c r="I194" s="131"/>
      <c r="J194" s="129" t="s">
        <v>118</v>
      </c>
      <c r="K194" s="129"/>
      <c r="L194" s="130" t="s">
        <v>118</v>
      </c>
    </row>
    <row r="195" spans="1:12" ht="21.95" customHeight="1">
      <c r="B195" s="124">
        <v>9</v>
      </c>
      <c r="C195" s="125" t="s">
        <v>520</v>
      </c>
      <c r="D195" s="126" t="s">
        <v>521</v>
      </c>
      <c r="E195" s="125" t="s">
        <v>206</v>
      </c>
      <c r="F195" s="125" t="s">
        <v>148</v>
      </c>
      <c r="G195" s="125"/>
      <c r="H195" s="127" t="s">
        <v>138</v>
      </c>
      <c r="I195" s="131"/>
      <c r="J195" s="129" t="s">
        <v>118</v>
      </c>
      <c r="K195" s="129"/>
      <c r="L195" s="130" t="s">
        <v>118</v>
      </c>
    </row>
    <row r="196" spans="1:12" ht="21.95" customHeight="1">
      <c r="B196" s="124">
        <v>9</v>
      </c>
      <c r="C196" s="125" t="s">
        <v>522</v>
      </c>
      <c r="D196" s="126" t="s">
        <v>523</v>
      </c>
      <c r="E196" s="125" t="s">
        <v>206</v>
      </c>
      <c r="F196" s="125" t="s">
        <v>148</v>
      </c>
      <c r="G196" s="125"/>
      <c r="H196" s="127" t="s">
        <v>138</v>
      </c>
      <c r="I196" s="131"/>
      <c r="J196" s="129" t="s">
        <v>118</v>
      </c>
      <c r="K196" s="129"/>
      <c r="L196" s="130" t="s">
        <v>118</v>
      </c>
    </row>
    <row r="197" spans="1:12" ht="21.95" customHeight="1">
      <c r="B197" s="124">
        <v>9</v>
      </c>
      <c r="C197" s="125" t="s">
        <v>524</v>
      </c>
      <c r="D197" s="126" t="s">
        <v>525</v>
      </c>
      <c r="E197" s="125" t="s">
        <v>269</v>
      </c>
      <c r="F197" s="125" t="s">
        <v>461</v>
      </c>
      <c r="G197" s="125" t="s">
        <v>116</v>
      </c>
      <c r="H197" s="127" t="s">
        <v>138</v>
      </c>
      <c r="I197" s="131"/>
      <c r="J197" s="129" t="s">
        <v>118</v>
      </c>
      <c r="K197" s="129"/>
      <c r="L197" s="130" t="s">
        <v>118</v>
      </c>
    </row>
    <row r="198" spans="1:12" ht="21.95" customHeight="1">
      <c r="B198" s="124">
        <v>9</v>
      </c>
      <c r="C198" s="125" t="s">
        <v>526</v>
      </c>
      <c r="D198" s="126" t="s">
        <v>527</v>
      </c>
      <c r="E198" s="125" t="s">
        <v>528</v>
      </c>
      <c r="F198" s="125" t="s">
        <v>517</v>
      </c>
      <c r="G198" s="125" t="s">
        <v>432</v>
      </c>
      <c r="H198" s="127" t="s">
        <v>138</v>
      </c>
      <c r="I198" s="131"/>
      <c r="J198" s="129" t="s">
        <v>118</v>
      </c>
      <c r="K198" s="129"/>
      <c r="L198" s="130" t="s">
        <v>118</v>
      </c>
    </row>
    <row r="199" spans="1:12" ht="21.95" customHeight="1">
      <c r="B199" s="124">
        <v>9</v>
      </c>
      <c r="C199" s="125" t="s">
        <v>529</v>
      </c>
      <c r="D199" s="126" t="s">
        <v>530</v>
      </c>
      <c r="E199" s="125" t="s">
        <v>269</v>
      </c>
      <c r="F199" s="125" t="s">
        <v>461</v>
      </c>
      <c r="G199" s="125" t="s">
        <v>411</v>
      </c>
      <c r="H199" s="127" t="s">
        <v>138</v>
      </c>
      <c r="I199" s="131"/>
      <c r="J199" s="129" t="s">
        <v>118</v>
      </c>
      <c r="K199" s="129"/>
      <c r="L199" s="130" t="s">
        <v>118</v>
      </c>
    </row>
    <row r="200" spans="1:12" ht="21.95" customHeight="1">
      <c r="B200" s="124">
        <v>9</v>
      </c>
      <c r="C200" s="125" t="s">
        <v>531</v>
      </c>
      <c r="D200" s="126" t="s">
        <v>532</v>
      </c>
      <c r="E200" s="125" t="s">
        <v>147</v>
      </c>
      <c r="F200" s="125" t="s">
        <v>517</v>
      </c>
      <c r="G200" s="125" t="s">
        <v>432</v>
      </c>
      <c r="H200" s="127" t="s">
        <v>138</v>
      </c>
      <c r="I200" s="131"/>
      <c r="J200" s="129" t="s">
        <v>118</v>
      </c>
      <c r="K200" s="129"/>
      <c r="L200" s="130" t="s">
        <v>118</v>
      </c>
    </row>
    <row r="201" spans="1:12" ht="21.95" customHeight="1">
      <c r="B201" s="132">
        <v>9.5</v>
      </c>
      <c r="C201" s="133"/>
      <c r="D201" s="134" t="s">
        <v>533</v>
      </c>
      <c r="E201" s="133"/>
      <c r="F201" s="133"/>
      <c r="G201" s="133"/>
      <c r="H201" s="133"/>
      <c r="I201" s="140"/>
      <c r="J201" s="133"/>
      <c r="K201" s="141"/>
      <c r="L201" s="139"/>
    </row>
    <row r="202" spans="1:12" ht="21.95" customHeight="1">
      <c r="B202" s="124">
        <v>10</v>
      </c>
      <c r="C202" s="125" t="s">
        <v>534</v>
      </c>
      <c r="D202" s="126" t="s">
        <v>535</v>
      </c>
      <c r="E202" s="125" t="s">
        <v>147</v>
      </c>
      <c r="F202" s="125" t="s">
        <v>148</v>
      </c>
      <c r="G202" s="125" t="s">
        <v>116</v>
      </c>
      <c r="H202" s="127" t="s">
        <v>536</v>
      </c>
      <c r="I202" s="128"/>
      <c r="J202" s="129"/>
      <c r="K202" s="155"/>
      <c r="L202" s="156" t="s">
        <v>118</v>
      </c>
    </row>
    <row r="203" spans="1:12" ht="21.95" customHeight="1">
      <c r="B203" s="124">
        <v>10</v>
      </c>
      <c r="C203" s="125" t="s">
        <v>537</v>
      </c>
      <c r="D203" s="126" t="s">
        <v>538</v>
      </c>
      <c r="E203" s="125" t="s">
        <v>147</v>
      </c>
      <c r="F203" s="125" t="s">
        <v>148</v>
      </c>
      <c r="G203" s="125" t="s">
        <v>218</v>
      </c>
      <c r="H203" s="127" t="s">
        <v>536</v>
      </c>
      <c r="I203" s="128"/>
      <c r="J203" s="129"/>
      <c r="K203" s="155"/>
      <c r="L203" s="156" t="s">
        <v>118</v>
      </c>
    </row>
    <row r="204" spans="1:12" ht="21.95" customHeight="1">
      <c r="B204" s="124">
        <v>10</v>
      </c>
      <c r="C204" s="125">
        <v>4604</v>
      </c>
      <c r="D204" s="126" t="s">
        <v>539</v>
      </c>
      <c r="E204" s="125" t="s">
        <v>147</v>
      </c>
      <c r="F204" s="125" t="s">
        <v>148</v>
      </c>
      <c r="G204" s="125"/>
      <c r="H204" s="127" t="s">
        <v>536</v>
      </c>
      <c r="I204" s="157"/>
      <c r="J204" s="129"/>
      <c r="K204" s="155"/>
      <c r="L204" s="156" t="s">
        <v>118</v>
      </c>
    </row>
    <row r="205" spans="1:12" ht="21.95" customHeight="1">
      <c r="B205" s="124">
        <v>10</v>
      </c>
      <c r="C205" s="125" t="s">
        <v>540</v>
      </c>
      <c r="D205" s="126" t="s">
        <v>541</v>
      </c>
      <c r="E205" s="158" t="s">
        <v>206</v>
      </c>
      <c r="F205" s="125" t="s">
        <v>511</v>
      </c>
      <c r="G205" s="125" t="s">
        <v>218</v>
      </c>
      <c r="H205" s="127" t="s">
        <v>138</v>
      </c>
      <c r="I205" s="142"/>
      <c r="J205" s="129" t="s">
        <v>118</v>
      </c>
      <c r="K205" s="143"/>
      <c r="L205" s="144" t="s">
        <v>118</v>
      </c>
    </row>
    <row r="206" spans="1:12" ht="21.95" customHeight="1">
      <c r="B206" s="124">
        <v>10</v>
      </c>
      <c r="C206" s="125" t="s">
        <v>542</v>
      </c>
      <c r="D206" s="126" t="s">
        <v>543</v>
      </c>
      <c r="E206" s="125" t="s">
        <v>147</v>
      </c>
      <c r="F206" s="125" t="s">
        <v>148</v>
      </c>
      <c r="G206" s="125" t="s">
        <v>218</v>
      </c>
      <c r="H206" s="127" t="s">
        <v>536</v>
      </c>
      <c r="I206" s="128"/>
      <c r="J206" s="129"/>
      <c r="K206" s="155"/>
      <c r="L206" s="156" t="s">
        <v>118</v>
      </c>
    </row>
    <row r="207" spans="1:12" ht="21.95" customHeight="1">
      <c r="B207" s="124">
        <v>10</v>
      </c>
      <c r="C207" s="125" t="s">
        <v>544</v>
      </c>
      <c r="D207" s="126" t="s">
        <v>545</v>
      </c>
      <c r="E207" s="125" t="s">
        <v>191</v>
      </c>
      <c r="F207" s="125" t="s">
        <v>115</v>
      </c>
      <c r="G207" s="125" t="s">
        <v>411</v>
      </c>
      <c r="H207" s="127" t="s">
        <v>536</v>
      </c>
      <c r="I207" s="128"/>
      <c r="J207" s="129"/>
      <c r="K207" s="155"/>
      <c r="L207" s="156" t="s">
        <v>118</v>
      </c>
    </row>
    <row r="208" spans="1:12" ht="21.95" customHeight="1">
      <c r="B208" s="124">
        <v>10</v>
      </c>
      <c r="C208" s="125" t="s">
        <v>546</v>
      </c>
      <c r="D208" s="126" t="s">
        <v>547</v>
      </c>
      <c r="E208" s="125" t="s">
        <v>147</v>
      </c>
      <c r="F208" s="125" t="s">
        <v>148</v>
      </c>
      <c r="G208" s="125" t="s">
        <v>218</v>
      </c>
      <c r="H208" s="127" t="s">
        <v>536</v>
      </c>
      <c r="I208" s="128"/>
      <c r="J208" s="129"/>
      <c r="K208" s="155"/>
      <c r="L208" s="156" t="s">
        <v>118</v>
      </c>
    </row>
    <row r="209" spans="1:12" ht="21.95" customHeight="1">
      <c r="B209" s="124">
        <v>10</v>
      </c>
      <c r="C209" s="125" t="s">
        <v>548</v>
      </c>
      <c r="D209" s="126" t="s">
        <v>549</v>
      </c>
      <c r="E209" s="125" t="s">
        <v>147</v>
      </c>
      <c r="F209" s="125" t="s">
        <v>148</v>
      </c>
      <c r="G209" s="125" t="s">
        <v>550</v>
      </c>
      <c r="H209" s="127" t="s">
        <v>138</v>
      </c>
      <c r="I209" s="142"/>
      <c r="J209" s="129" t="s">
        <v>118</v>
      </c>
      <c r="K209" s="143"/>
      <c r="L209" s="144" t="s">
        <v>118</v>
      </c>
    </row>
    <row r="210" spans="1:12" ht="21.95" customHeight="1">
      <c r="A210" s="92" t="s">
        <v>159</v>
      </c>
      <c r="B210" s="124">
        <v>10</v>
      </c>
      <c r="C210" s="125" t="s">
        <v>551</v>
      </c>
      <c r="D210" s="126" t="s">
        <v>552</v>
      </c>
      <c r="E210" s="125" t="s">
        <v>147</v>
      </c>
      <c r="F210" s="125" t="s">
        <v>148</v>
      </c>
      <c r="G210" s="125" t="s">
        <v>218</v>
      </c>
      <c r="H210" s="127" t="s">
        <v>138</v>
      </c>
      <c r="I210" s="131"/>
      <c r="J210" s="129" t="s">
        <v>118</v>
      </c>
      <c r="K210" s="155"/>
      <c r="L210" s="156" t="s">
        <v>118</v>
      </c>
    </row>
    <row r="211" spans="1:12" ht="21.95" customHeight="1">
      <c r="B211" s="124">
        <v>10</v>
      </c>
      <c r="C211" s="125" t="s">
        <v>553</v>
      </c>
      <c r="D211" s="126" t="s">
        <v>554</v>
      </c>
      <c r="E211" s="125" t="s">
        <v>147</v>
      </c>
      <c r="F211" s="125" t="s">
        <v>148</v>
      </c>
      <c r="G211" s="125" t="s">
        <v>218</v>
      </c>
      <c r="H211" s="127" t="s">
        <v>138</v>
      </c>
      <c r="I211" s="142"/>
      <c r="J211" s="129" t="s">
        <v>118</v>
      </c>
      <c r="K211" s="143"/>
      <c r="L211" s="144" t="s">
        <v>118</v>
      </c>
    </row>
    <row r="212" spans="1:12" ht="21.95" customHeight="1">
      <c r="B212" s="124">
        <v>10</v>
      </c>
      <c r="C212" s="125" t="s">
        <v>555</v>
      </c>
      <c r="D212" s="126" t="s">
        <v>556</v>
      </c>
      <c r="E212" s="125" t="s">
        <v>147</v>
      </c>
      <c r="F212" s="125" t="s">
        <v>148</v>
      </c>
      <c r="G212" s="125" t="s">
        <v>218</v>
      </c>
      <c r="H212" s="127" t="s">
        <v>138</v>
      </c>
      <c r="I212" s="131"/>
      <c r="J212" s="129" t="s">
        <v>118</v>
      </c>
      <c r="K212" s="129"/>
      <c r="L212" s="130" t="s">
        <v>118</v>
      </c>
    </row>
    <row r="213" spans="1:12" ht="21.95" customHeight="1">
      <c r="B213" s="124">
        <v>10</v>
      </c>
      <c r="C213" s="125" t="s">
        <v>557</v>
      </c>
      <c r="D213" s="126" t="s">
        <v>558</v>
      </c>
      <c r="E213" s="125" t="s">
        <v>147</v>
      </c>
      <c r="F213" s="125" t="s">
        <v>148</v>
      </c>
      <c r="G213" s="125" t="s">
        <v>218</v>
      </c>
      <c r="H213" s="127" t="s">
        <v>536</v>
      </c>
      <c r="I213" s="128"/>
      <c r="J213" s="129"/>
      <c r="K213" s="129"/>
      <c r="L213" s="130" t="s">
        <v>118</v>
      </c>
    </row>
    <row r="214" spans="1:12" ht="21.95" customHeight="1">
      <c r="B214" s="124">
        <v>10</v>
      </c>
      <c r="C214" s="125" t="s">
        <v>559</v>
      </c>
      <c r="D214" s="126" t="s">
        <v>560</v>
      </c>
      <c r="E214" s="125" t="s">
        <v>147</v>
      </c>
      <c r="F214" s="125" t="s">
        <v>148</v>
      </c>
      <c r="G214" s="125" t="s">
        <v>218</v>
      </c>
      <c r="H214" s="127" t="s">
        <v>536</v>
      </c>
      <c r="I214" s="128"/>
      <c r="J214" s="129"/>
      <c r="K214" s="129"/>
      <c r="L214" s="130" t="s">
        <v>118</v>
      </c>
    </row>
    <row r="215" spans="1:12" ht="21.95" customHeight="1">
      <c r="B215" s="124">
        <v>10</v>
      </c>
      <c r="C215" s="125" t="s">
        <v>561</v>
      </c>
      <c r="D215" s="126" t="s">
        <v>562</v>
      </c>
      <c r="E215" s="125" t="s">
        <v>147</v>
      </c>
      <c r="F215" s="125" t="s">
        <v>148</v>
      </c>
      <c r="G215" s="125" t="s">
        <v>218</v>
      </c>
      <c r="H215" s="127" t="s">
        <v>138</v>
      </c>
      <c r="I215" s="131"/>
      <c r="J215" s="129" t="s">
        <v>118</v>
      </c>
      <c r="K215" s="129"/>
      <c r="L215" s="130" t="s">
        <v>118</v>
      </c>
    </row>
    <row r="216" spans="1:12" ht="21.95" customHeight="1">
      <c r="A216" s="92" t="s">
        <v>159</v>
      </c>
      <c r="B216" s="124">
        <v>10</v>
      </c>
      <c r="C216" s="125" t="s">
        <v>563</v>
      </c>
      <c r="D216" s="126" t="s">
        <v>564</v>
      </c>
      <c r="E216" s="125" t="s">
        <v>451</v>
      </c>
      <c r="F216" s="125" t="s">
        <v>115</v>
      </c>
      <c r="G216" s="125" t="s">
        <v>218</v>
      </c>
      <c r="H216" s="127" t="s">
        <v>536</v>
      </c>
      <c r="I216" s="131"/>
      <c r="J216" s="129"/>
      <c r="K216" s="129"/>
      <c r="L216" s="130" t="s">
        <v>118</v>
      </c>
    </row>
    <row r="217" spans="1:12" ht="21.95" customHeight="1">
      <c r="B217" s="124">
        <v>10</v>
      </c>
      <c r="C217" s="125" t="s">
        <v>565</v>
      </c>
      <c r="D217" s="126" t="s">
        <v>566</v>
      </c>
      <c r="E217" s="125" t="s">
        <v>147</v>
      </c>
      <c r="F217" s="125" t="s">
        <v>148</v>
      </c>
      <c r="G217" s="125" t="s">
        <v>218</v>
      </c>
      <c r="H217" s="127" t="s">
        <v>536</v>
      </c>
      <c r="I217" s="128"/>
      <c r="J217" s="129"/>
      <c r="K217" s="129"/>
      <c r="L217" s="130" t="s">
        <v>118</v>
      </c>
    </row>
    <row r="218" spans="1:12" ht="21.95" customHeight="1">
      <c r="B218" s="124">
        <v>10</v>
      </c>
      <c r="C218" s="125" t="s">
        <v>567</v>
      </c>
      <c r="D218" s="126" t="s">
        <v>568</v>
      </c>
      <c r="E218" s="125" t="s">
        <v>147</v>
      </c>
      <c r="F218" s="125" t="s">
        <v>148</v>
      </c>
      <c r="G218" s="125" t="s">
        <v>218</v>
      </c>
      <c r="H218" s="127" t="s">
        <v>138</v>
      </c>
      <c r="I218" s="131"/>
      <c r="J218" s="129" t="s">
        <v>118</v>
      </c>
      <c r="K218" s="129"/>
      <c r="L218" s="130" t="s">
        <v>118</v>
      </c>
    </row>
    <row r="219" spans="1:12" ht="21.95" customHeight="1">
      <c r="B219" s="124">
        <v>10</v>
      </c>
      <c r="C219" s="125" t="s">
        <v>569</v>
      </c>
      <c r="D219" s="126" t="s">
        <v>570</v>
      </c>
      <c r="E219" s="125" t="s">
        <v>147</v>
      </c>
      <c r="F219" s="125" t="s">
        <v>148</v>
      </c>
      <c r="G219" s="125" t="s">
        <v>218</v>
      </c>
      <c r="H219" s="127" t="s">
        <v>536</v>
      </c>
      <c r="I219" s="128"/>
      <c r="J219" s="129"/>
      <c r="K219" s="129"/>
      <c r="L219" s="130" t="s">
        <v>118</v>
      </c>
    </row>
    <row r="220" spans="1:12" ht="21.95" customHeight="1">
      <c r="B220" s="124">
        <v>10</v>
      </c>
      <c r="C220" s="125" t="s">
        <v>571</v>
      </c>
      <c r="D220" s="126" t="s">
        <v>572</v>
      </c>
      <c r="E220" s="125" t="s">
        <v>147</v>
      </c>
      <c r="F220" s="125" t="s">
        <v>148</v>
      </c>
      <c r="G220" s="125" t="s">
        <v>218</v>
      </c>
      <c r="H220" s="127" t="s">
        <v>138</v>
      </c>
      <c r="I220" s="131"/>
      <c r="J220" s="129" t="s">
        <v>118</v>
      </c>
      <c r="K220" s="129"/>
      <c r="L220" s="130" t="s">
        <v>118</v>
      </c>
    </row>
    <row r="221" spans="1:12" ht="21.95" customHeight="1">
      <c r="B221" s="124">
        <v>10</v>
      </c>
      <c r="C221" s="125" t="s">
        <v>573</v>
      </c>
      <c r="D221" s="126" t="s">
        <v>574</v>
      </c>
      <c r="E221" s="125" t="s">
        <v>147</v>
      </c>
      <c r="F221" s="125" t="s">
        <v>148</v>
      </c>
      <c r="G221" s="125" t="s">
        <v>218</v>
      </c>
      <c r="H221" s="127" t="s">
        <v>138</v>
      </c>
      <c r="I221" s="131"/>
      <c r="J221" s="129" t="s">
        <v>118</v>
      </c>
      <c r="K221" s="129"/>
      <c r="L221" s="130" t="s">
        <v>118</v>
      </c>
    </row>
    <row r="222" spans="1:12" ht="21.95" customHeight="1">
      <c r="B222" s="124">
        <v>10</v>
      </c>
      <c r="C222" s="125" t="s">
        <v>575</v>
      </c>
      <c r="D222" s="126" t="s">
        <v>576</v>
      </c>
      <c r="E222" s="125" t="s">
        <v>147</v>
      </c>
      <c r="F222" s="125" t="s">
        <v>148</v>
      </c>
      <c r="G222" s="125" t="s">
        <v>116</v>
      </c>
      <c r="H222" s="127" t="s">
        <v>138</v>
      </c>
      <c r="I222" s="142"/>
      <c r="J222" s="129" t="s">
        <v>118</v>
      </c>
      <c r="K222" s="143"/>
      <c r="L222" s="144" t="s">
        <v>118</v>
      </c>
    </row>
    <row r="223" spans="1:12" ht="21.95" customHeight="1">
      <c r="B223" s="124">
        <v>10</v>
      </c>
      <c r="C223" s="125" t="s">
        <v>577</v>
      </c>
      <c r="D223" s="126" t="s">
        <v>578</v>
      </c>
      <c r="E223" s="125" t="s">
        <v>147</v>
      </c>
      <c r="F223" s="125" t="s">
        <v>148</v>
      </c>
      <c r="G223" s="125" t="s">
        <v>218</v>
      </c>
      <c r="H223" s="127" t="s">
        <v>536</v>
      </c>
      <c r="I223" s="128"/>
      <c r="J223" s="129"/>
      <c r="K223" s="129"/>
      <c r="L223" s="130" t="s">
        <v>118</v>
      </c>
    </row>
    <row r="224" spans="1:12" ht="21.95" customHeight="1">
      <c r="B224" s="124">
        <v>10</v>
      </c>
      <c r="C224" s="125" t="s">
        <v>579</v>
      </c>
      <c r="D224" s="126" t="s">
        <v>580</v>
      </c>
      <c r="E224" s="125" t="s">
        <v>147</v>
      </c>
      <c r="F224" s="125" t="s">
        <v>148</v>
      </c>
      <c r="G224" s="125" t="s">
        <v>218</v>
      </c>
      <c r="H224" s="127" t="s">
        <v>536</v>
      </c>
      <c r="I224" s="128"/>
      <c r="J224" s="129"/>
      <c r="K224" s="129"/>
      <c r="L224" s="130" t="s">
        <v>118</v>
      </c>
    </row>
    <row r="225" spans="1:12" ht="21.95" customHeight="1">
      <c r="B225" s="132">
        <v>10.5</v>
      </c>
      <c r="C225" s="133"/>
      <c r="D225" s="134" t="s">
        <v>581</v>
      </c>
      <c r="E225" s="133"/>
      <c r="F225" s="133"/>
      <c r="G225" s="133"/>
      <c r="H225" s="133"/>
      <c r="I225" s="140"/>
      <c r="J225" s="133"/>
      <c r="K225" s="141"/>
      <c r="L225" s="139"/>
    </row>
    <row r="226" spans="1:12" ht="21.95" customHeight="1">
      <c r="B226" s="124">
        <v>11</v>
      </c>
      <c r="C226" s="124" t="s">
        <v>582</v>
      </c>
      <c r="D226" s="126" t="s">
        <v>583</v>
      </c>
      <c r="E226" s="125" t="s">
        <v>147</v>
      </c>
      <c r="F226" s="125" t="s">
        <v>517</v>
      </c>
      <c r="G226" s="125" t="s">
        <v>432</v>
      </c>
      <c r="H226" s="127" t="s">
        <v>138</v>
      </c>
      <c r="I226" s="131"/>
      <c r="J226" s="129" t="s">
        <v>118</v>
      </c>
      <c r="K226" s="129"/>
      <c r="L226" s="130" t="s">
        <v>118</v>
      </c>
    </row>
    <row r="227" spans="1:12" ht="21.95" customHeight="1">
      <c r="B227" s="124">
        <v>11</v>
      </c>
      <c r="C227" s="125">
        <v>4757</v>
      </c>
      <c r="D227" s="126" t="s">
        <v>584</v>
      </c>
      <c r="E227" s="125" t="s">
        <v>147</v>
      </c>
      <c r="F227" s="125" t="s">
        <v>148</v>
      </c>
      <c r="G227" s="125"/>
      <c r="H227" s="127" t="s">
        <v>138</v>
      </c>
      <c r="I227" s="131"/>
      <c r="J227" s="129" t="s">
        <v>118</v>
      </c>
      <c r="K227" s="129"/>
      <c r="L227" s="130" t="s">
        <v>118</v>
      </c>
    </row>
    <row r="228" spans="1:12" ht="21.95" customHeight="1">
      <c r="B228" s="124">
        <v>11</v>
      </c>
      <c r="C228" s="159">
        <v>4142</v>
      </c>
      <c r="D228" s="160" t="s">
        <v>585</v>
      </c>
      <c r="E228" s="125" t="s">
        <v>147</v>
      </c>
      <c r="F228" s="125" t="s">
        <v>148</v>
      </c>
      <c r="G228" s="125"/>
      <c r="H228" s="127" t="s">
        <v>138</v>
      </c>
      <c r="I228" s="161"/>
      <c r="J228" s="129" t="s">
        <v>118</v>
      </c>
      <c r="K228" s="150"/>
      <c r="L228" s="151" t="s">
        <v>118</v>
      </c>
    </row>
    <row r="229" spans="1:12" ht="21.95" customHeight="1">
      <c r="B229" s="124">
        <v>11</v>
      </c>
      <c r="C229" s="162" t="s">
        <v>586</v>
      </c>
      <c r="D229" s="149" t="s">
        <v>587</v>
      </c>
      <c r="E229" s="125" t="s">
        <v>147</v>
      </c>
      <c r="F229" s="125" t="s">
        <v>148</v>
      </c>
      <c r="G229" s="125"/>
      <c r="H229" s="127" t="s">
        <v>138</v>
      </c>
      <c r="I229" s="161"/>
      <c r="J229" s="129" t="s">
        <v>118</v>
      </c>
      <c r="K229" s="150"/>
      <c r="L229" s="151" t="s">
        <v>118</v>
      </c>
    </row>
    <row r="230" spans="1:12" ht="21.95" customHeight="1">
      <c r="B230" s="124">
        <v>11</v>
      </c>
      <c r="C230" s="163" t="s">
        <v>588</v>
      </c>
      <c r="D230" s="126" t="s">
        <v>589</v>
      </c>
      <c r="E230" s="125" t="s">
        <v>147</v>
      </c>
      <c r="F230" s="125" t="s">
        <v>148</v>
      </c>
      <c r="G230" s="125"/>
      <c r="H230" s="127" t="s">
        <v>138</v>
      </c>
      <c r="I230" s="164"/>
      <c r="J230" s="129" t="s">
        <v>118</v>
      </c>
      <c r="K230" s="152"/>
      <c r="L230" s="153" t="s">
        <v>118</v>
      </c>
    </row>
    <row r="231" spans="1:12" ht="21.95" customHeight="1">
      <c r="B231" s="124">
        <v>11</v>
      </c>
      <c r="C231" s="163" t="s">
        <v>590</v>
      </c>
      <c r="D231" s="126" t="s">
        <v>591</v>
      </c>
      <c r="E231" s="125" t="s">
        <v>147</v>
      </c>
      <c r="F231" s="125" t="s">
        <v>148</v>
      </c>
      <c r="G231" s="125"/>
      <c r="H231" s="127" t="s">
        <v>446</v>
      </c>
      <c r="I231" s="164"/>
      <c r="J231" s="129"/>
      <c r="K231" s="152"/>
      <c r="L231" s="153" t="s">
        <v>118</v>
      </c>
    </row>
    <row r="232" spans="1:12" ht="21.95" customHeight="1">
      <c r="B232" s="124">
        <v>11</v>
      </c>
      <c r="C232" s="125" t="s">
        <v>592</v>
      </c>
      <c r="D232" s="126" t="s">
        <v>593</v>
      </c>
      <c r="E232" s="125" t="s">
        <v>147</v>
      </c>
      <c r="F232" s="125" t="s">
        <v>148</v>
      </c>
      <c r="G232" s="125" t="s">
        <v>411</v>
      </c>
      <c r="H232" s="127" t="s">
        <v>138</v>
      </c>
      <c r="I232" s="131"/>
      <c r="J232" s="129" t="s">
        <v>118</v>
      </c>
      <c r="K232" s="129"/>
      <c r="L232" s="130" t="s">
        <v>118</v>
      </c>
    </row>
    <row r="233" spans="1:12" ht="21.95" customHeight="1">
      <c r="B233" s="124">
        <v>11</v>
      </c>
      <c r="C233" s="125" t="s">
        <v>594</v>
      </c>
      <c r="D233" s="126" t="s">
        <v>595</v>
      </c>
      <c r="E233" s="125" t="s">
        <v>147</v>
      </c>
      <c r="F233" s="125" t="s">
        <v>148</v>
      </c>
      <c r="G233" s="125" t="s">
        <v>411</v>
      </c>
      <c r="H233" s="127" t="s">
        <v>536</v>
      </c>
      <c r="I233" s="128"/>
      <c r="J233" s="129"/>
      <c r="K233" s="129"/>
      <c r="L233" s="130" t="s">
        <v>118</v>
      </c>
    </row>
    <row r="234" spans="1:12" ht="21.95" customHeight="1">
      <c r="B234" s="124">
        <v>11</v>
      </c>
      <c r="C234" s="124" t="s">
        <v>596</v>
      </c>
      <c r="D234" s="165" t="s">
        <v>597</v>
      </c>
      <c r="E234" s="125" t="s">
        <v>147</v>
      </c>
      <c r="F234" s="125" t="s">
        <v>148</v>
      </c>
      <c r="G234" s="125" t="s">
        <v>411</v>
      </c>
      <c r="H234" s="127" t="s">
        <v>138</v>
      </c>
      <c r="I234" s="131"/>
      <c r="J234" s="129" t="s">
        <v>118</v>
      </c>
      <c r="K234" s="129"/>
      <c r="L234" s="130" t="s">
        <v>118</v>
      </c>
    </row>
    <row r="235" spans="1:12" ht="21.95" customHeight="1">
      <c r="B235" s="124">
        <v>11</v>
      </c>
      <c r="C235" s="125" t="s">
        <v>598</v>
      </c>
      <c r="D235" s="126" t="s">
        <v>599</v>
      </c>
      <c r="E235" s="125" t="s">
        <v>147</v>
      </c>
      <c r="F235" s="125" t="s">
        <v>148</v>
      </c>
      <c r="G235" s="125" t="s">
        <v>116</v>
      </c>
      <c r="H235" s="127" t="s">
        <v>536</v>
      </c>
      <c r="I235" s="128"/>
      <c r="J235" s="129"/>
      <c r="K235" s="129"/>
      <c r="L235" s="130" t="s">
        <v>118</v>
      </c>
    </row>
    <row r="236" spans="1:12" ht="21.95" customHeight="1">
      <c r="B236" s="124">
        <v>11</v>
      </c>
      <c r="C236" s="125" t="s">
        <v>600</v>
      </c>
      <c r="D236" s="126" t="s">
        <v>601</v>
      </c>
      <c r="E236" s="125" t="s">
        <v>269</v>
      </c>
      <c r="F236" s="125" t="s">
        <v>461</v>
      </c>
      <c r="G236" s="125"/>
      <c r="H236" s="127" t="s">
        <v>138</v>
      </c>
      <c r="I236" s="131"/>
      <c r="J236" s="129" t="s">
        <v>118</v>
      </c>
      <c r="K236" s="129"/>
      <c r="L236" s="130" t="s">
        <v>118</v>
      </c>
    </row>
    <row r="237" spans="1:12" ht="21.95" customHeight="1">
      <c r="B237" s="124">
        <v>11</v>
      </c>
      <c r="C237" s="125" t="s">
        <v>602</v>
      </c>
      <c r="D237" s="126" t="s">
        <v>603</v>
      </c>
      <c r="E237" s="125" t="s">
        <v>147</v>
      </c>
      <c r="F237" s="125" t="s">
        <v>148</v>
      </c>
      <c r="G237" s="125" t="s">
        <v>116</v>
      </c>
      <c r="H237" s="127" t="s">
        <v>138</v>
      </c>
      <c r="I237" s="131"/>
      <c r="J237" s="129" t="s">
        <v>118</v>
      </c>
      <c r="K237" s="129"/>
      <c r="L237" s="130" t="s">
        <v>118</v>
      </c>
    </row>
    <row r="238" spans="1:12" ht="21.95" customHeight="1">
      <c r="A238" s="92" t="s">
        <v>159</v>
      </c>
      <c r="B238" s="124">
        <v>11</v>
      </c>
      <c r="C238" s="125" t="s">
        <v>604</v>
      </c>
      <c r="D238" s="126" t="s">
        <v>605</v>
      </c>
      <c r="E238" s="125" t="s">
        <v>147</v>
      </c>
      <c r="F238" s="125" t="s">
        <v>148</v>
      </c>
      <c r="G238" s="125" t="s">
        <v>411</v>
      </c>
      <c r="H238" s="127" t="s">
        <v>138</v>
      </c>
      <c r="I238" s="131"/>
      <c r="J238" s="129" t="s">
        <v>118</v>
      </c>
      <c r="K238" s="129"/>
      <c r="L238" s="130" t="s">
        <v>118</v>
      </c>
    </row>
    <row r="239" spans="1:12" ht="21.95" customHeight="1">
      <c r="A239" s="92" t="s">
        <v>159</v>
      </c>
      <c r="B239" s="124">
        <v>11</v>
      </c>
      <c r="C239" s="125" t="s">
        <v>606</v>
      </c>
      <c r="D239" s="126" t="s">
        <v>607</v>
      </c>
      <c r="E239" s="125" t="s">
        <v>147</v>
      </c>
      <c r="F239" s="125" t="s">
        <v>148</v>
      </c>
      <c r="G239" s="125" t="s">
        <v>411</v>
      </c>
      <c r="H239" s="127" t="s">
        <v>138</v>
      </c>
      <c r="I239" s="131"/>
      <c r="J239" s="129" t="s">
        <v>118</v>
      </c>
      <c r="K239" s="129"/>
      <c r="L239" s="130" t="s">
        <v>118</v>
      </c>
    </row>
    <row r="240" spans="1:12" ht="21.95" customHeight="1">
      <c r="B240" s="124">
        <v>11</v>
      </c>
      <c r="C240" s="125" t="s">
        <v>608</v>
      </c>
      <c r="D240" s="126" t="s">
        <v>609</v>
      </c>
      <c r="E240" s="125" t="s">
        <v>147</v>
      </c>
      <c r="F240" s="125" t="s">
        <v>148</v>
      </c>
      <c r="G240" s="125" t="s">
        <v>218</v>
      </c>
      <c r="H240" s="127" t="s">
        <v>446</v>
      </c>
      <c r="I240" s="128"/>
      <c r="J240" s="129"/>
      <c r="K240" s="129"/>
      <c r="L240" s="130" t="s">
        <v>118</v>
      </c>
    </row>
    <row r="241" spans="2:12" ht="21.95" customHeight="1">
      <c r="B241" s="124">
        <v>11</v>
      </c>
      <c r="C241" s="125" t="s">
        <v>610</v>
      </c>
      <c r="D241" s="126" t="s">
        <v>611</v>
      </c>
      <c r="E241" s="125" t="s">
        <v>147</v>
      </c>
      <c r="F241" s="125" t="s">
        <v>148</v>
      </c>
      <c r="G241" s="125" t="s">
        <v>218</v>
      </c>
      <c r="H241" s="127" t="s">
        <v>138</v>
      </c>
      <c r="I241" s="131"/>
      <c r="J241" s="129" t="s">
        <v>118</v>
      </c>
      <c r="K241" s="129"/>
      <c r="L241" s="130" t="s">
        <v>118</v>
      </c>
    </row>
    <row r="242" spans="2:12" ht="21.95" customHeight="1">
      <c r="B242" s="124">
        <v>11</v>
      </c>
      <c r="C242" s="125" t="s">
        <v>612</v>
      </c>
      <c r="D242" s="126" t="s">
        <v>613</v>
      </c>
      <c r="E242" s="125" t="s">
        <v>147</v>
      </c>
      <c r="F242" s="125" t="s">
        <v>148</v>
      </c>
      <c r="G242" s="125" t="s">
        <v>432</v>
      </c>
      <c r="H242" s="127" t="s">
        <v>138</v>
      </c>
      <c r="I242" s="131"/>
      <c r="J242" s="129" t="s">
        <v>118</v>
      </c>
      <c r="K242" s="129"/>
      <c r="L242" s="130" t="s">
        <v>118</v>
      </c>
    </row>
    <row r="243" spans="2:12" ht="21.95" customHeight="1">
      <c r="B243" s="124">
        <v>11</v>
      </c>
      <c r="C243" s="125" t="s">
        <v>614</v>
      </c>
      <c r="D243" s="126" t="s">
        <v>615</v>
      </c>
      <c r="E243" s="125" t="s">
        <v>147</v>
      </c>
      <c r="F243" s="125" t="s">
        <v>148</v>
      </c>
      <c r="G243" s="125"/>
      <c r="H243" s="127" t="s">
        <v>138</v>
      </c>
      <c r="I243" s="131"/>
      <c r="J243" s="129" t="s">
        <v>118</v>
      </c>
      <c r="K243" s="129"/>
      <c r="L243" s="130" t="s">
        <v>118</v>
      </c>
    </row>
    <row r="244" spans="2:12" ht="21.95" customHeight="1">
      <c r="B244" s="124">
        <v>11</v>
      </c>
      <c r="C244" s="125" t="s">
        <v>616</v>
      </c>
      <c r="D244" s="126" t="s">
        <v>617</v>
      </c>
      <c r="E244" s="125" t="s">
        <v>147</v>
      </c>
      <c r="F244" s="125" t="s">
        <v>148</v>
      </c>
      <c r="G244" s="125" t="s">
        <v>432</v>
      </c>
      <c r="H244" s="127" t="s">
        <v>138</v>
      </c>
      <c r="I244" s="131"/>
      <c r="J244" s="129" t="s">
        <v>118</v>
      </c>
      <c r="K244" s="129"/>
      <c r="L244" s="130" t="s">
        <v>118</v>
      </c>
    </row>
    <row r="245" spans="2:12" ht="21.95" customHeight="1">
      <c r="B245" s="124">
        <v>11</v>
      </c>
      <c r="C245" s="125" t="s">
        <v>618</v>
      </c>
      <c r="D245" s="126" t="s">
        <v>619</v>
      </c>
      <c r="E245" s="125" t="s">
        <v>147</v>
      </c>
      <c r="F245" s="125" t="s">
        <v>148</v>
      </c>
      <c r="G245" s="125" t="s">
        <v>432</v>
      </c>
      <c r="H245" s="127" t="s">
        <v>138</v>
      </c>
      <c r="I245" s="131"/>
      <c r="J245" s="129" t="s">
        <v>118</v>
      </c>
      <c r="K245" s="129"/>
      <c r="L245" s="130" t="s">
        <v>118</v>
      </c>
    </row>
    <row r="246" spans="2:12" ht="21.95" customHeight="1">
      <c r="B246" s="124">
        <v>11</v>
      </c>
      <c r="C246" s="125" t="s">
        <v>620</v>
      </c>
      <c r="D246" s="126" t="s">
        <v>621</v>
      </c>
      <c r="E246" s="125" t="s">
        <v>147</v>
      </c>
      <c r="F246" s="125" t="s">
        <v>148</v>
      </c>
      <c r="G246" s="125" t="s">
        <v>218</v>
      </c>
      <c r="H246" s="127" t="s">
        <v>138</v>
      </c>
      <c r="I246" s="131"/>
      <c r="J246" s="129" t="s">
        <v>118</v>
      </c>
      <c r="K246" s="129"/>
      <c r="L246" s="130" t="s">
        <v>118</v>
      </c>
    </row>
    <row r="247" spans="2:12" ht="21.95" customHeight="1">
      <c r="B247" s="124">
        <v>11</v>
      </c>
      <c r="C247" s="125" t="s">
        <v>622</v>
      </c>
      <c r="D247" s="126" t="s">
        <v>623</v>
      </c>
      <c r="E247" s="125" t="s">
        <v>147</v>
      </c>
      <c r="F247" s="125" t="s">
        <v>148</v>
      </c>
      <c r="G247" s="125"/>
      <c r="H247" s="127" t="s">
        <v>138</v>
      </c>
      <c r="I247" s="131"/>
      <c r="J247" s="129" t="s">
        <v>118</v>
      </c>
      <c r="K247" s="129"/>
      <c r="L247" s="130" t="s">
        <v>118</v>
      </c>
    </row>
    <row r="248" spans="2:12" ht="21.95" customHeight="1">
      <c r="B248" s="132">
        <v>11.5</v>
      </c>
      <c r="C248" s="133"/>
      <c r="D248" s="134" t="s">
        <v>624</v>
      </c>
      <c r="E248" s="133"/>
      <c r="F248" s="133"/>
      <c r="G248" s="133"/>
      <c r="H248" s="133"/>
      <c r="I248" s="140"/>
      <c r="J248" s="133"/>
      <c r="K248" s="141"/>
      <c r="L248" s="139"/>
    </row>
    <row r="249" spans="2:12" ht="21.95" customHeight="1">
      <c r="B249" s="124">
        <v>12</v>
      </c>
      <c r="C249" s="125" t="s">
        <v>625</v>
      </c>
      <c r="D249" s="126" t="s">
        <v>626</v>
      </c>
      <c r="E249" s="125" t="s">
        <v>627</v>
      </c>
      <c r="F249" s="125" t="s">
        <v>115</v>
      </c>
      <c r="G249" s="125" t="s">
        <v>116</v>
      </c>
      <c r="H249" s="127" t="s">
        <v>536</v>
      </c>
      <c r="I249" s="128"/>
      <c r="J249" s="129"/>
      <c r="K249" s="129"/>
      <c r="L249" s="130" t="s">
        <v>118</v>
      </c>
    </row>
    <row r="250" spans="2:12" ht="21.95" customHeight="1">
      <c r="B250" s="124">
        <v>12</v>
      </c>
      <c r="C250" s="125" t="s">
        <v>628</v>
      </c>
      <c r="D250" s="126" t="s">
        <v>629</v>
      </c>
      <c r="E250" s="125" t="s">
        <v>191</v>
      </c>
      <c r="F250" s="125" t="s">
        <v>115</v>
      </c>
      <c r="G250" s="125" t="s">
        <v>116</v>
      </c>
      <c r="H250" s="127" t="s">
        <v>138</v>
      </c>
      <c r="I250" s="131"/>
      <c r="J250" s="129" t="s">
        <v>118</v>
      </c>
      <c r="K250" s="129"/>
      <c r="L250" s="130" t="s">
        <v>118</v>
      </c>
    </row>
    <row r="251" spans="2:12" ht="21.95" customHeight="1">
      <c r="B251" s="124">
        <v>12</v>
      </c>
      <c r="C251" s="125" t="s">
        <v>630</v>
      </c>
      <c r="D251" s="126" t="s">
        <v>631</v>
      </c>
      <c r="E251" s="125" t="s">
        <v>182</v>
      </c>
      <c r="F251" s="125" t="s">
        <v>115</v>
      </c>
      <c r="G251" s="125" t="s">
        <v>116</v>
      </c>
      <c r="H251" s="127" t="s">
        <v>536</v>
      </c>
      <c r="I251" s="128"/>
      <c r="J251" s="129"/>
      <c r="K251" s="129"/>
      <c r="L251" s="130" t="s">
        <v>118</v>
      </c>
    </row>
    <row r="252" spans="2:12" ht="21.95" customHeight="1">
      <c r="B252" s="124">
        <v>12</v>
      </c>
      <c r="C252" s="125" t="s">
        <v>632</v>
      </c>
      <c r="D252" s="126" t="s">
        <v>633</v>
      </c>
      <c r="E252" s="125" t="s">
        <v>182</v>
      </c>
      <c r="F252" s="125" t="s">
        <v>115</v>
      </c>
      <c r="G252" s="125" t="s">
        <v>116</v>
      </c>
      <c r="H252" s="127" t="s">
        <v>536</v>
      </c>
      <c r="I252" s="128"/>
      <c r="J252" s="129"/>
      <c r="K252" s="129"/>
      <c r="L252" s="130" t="s">
        <v>118</v>
      </c>
    </row>
    <row r="253" spans="2:12" ht="21.95" customHeight="1">
      <c r="B253" s="124">
        <v>12</v>
      </c>
      <c r="C253" s="125">
        <v>4641</v>
      </c>
      <c r="D253" s="126" t="s">
        <v>634</v>
      </c>
      <c r="E253" s="125" t="s">
        <v>182</v>
      </c>
      <c r="F253" s="125" t="s">
        <v>115</v>
      </c>
      <c r="G253" s="125" t="s">
        <v>116</v>
      </c>
      <c r="H253" s="127" t="s">
        <v>536</v>
      </c>
      <c r="I253" s="128"/>
      <c r="J253" s="129"/>
      <c r="K253" s="129"/>
      <c r="L253" s="130" t="s">
        <v>118</v>
      </c>
    </row>
    <row r="254" spans="2:12" ht="21.95" customHeight="1">
      <c r="B254" s="124">
        <v>12</v>
      </c>
      <c r="C254" s="125" t="s">
        <v>635</v>
      </c>
      <c r="D254" s="126" t="s">
        <v>636</v>
      </c>
      <c r="E254" s="125" t="s">
        <v>182</v>
      </c>
      <c r="F254" s="125" t="s">
        <v>115</v>
      </c>
      <c r="G254" s="125" t="s">
        <v>116</v>
      </c>
      <c r="H254" s="127" t="s">
        <v>536</v>
      </c>
      <c r="I254" s="128"/>
      <c r="J254" s="129"/>
      <c r="K254" s="129"/>
      <c r="L254" s="130" t="s">
        <v>118</v>
      </c>
    </row>
    <row r="255" spans="2:12" ht="21.95" customHeight="1">
      <c r="B255" s="124">
        <v>12</v>
      </c>
      <c r="C255" s="125" t="s">
        <v>637</v>
      </c>
      <c r="D255" s="126" t="s">
        <v>638</v>
      </c>
      <c r="E255" s="125" t="s">
        <v>182</v>
      </c>
      <c r="F255" s="125" t="s">
        <v>183</v>
      </c>
      <c r="G255" s="125" t="s">
        <v>639</v>
      </c>
      <c r="H255" s="127" t="s">
        <v>446</v>
      </c>
      <c r="I255" s="128"/>
      <c r="J255" s="129"/>
      <c r="K255" s="129"/>
      <c r="L255" s="130" t="s">
        <v>118</v>
      </c>
    </row>
    <row r="256" spans="2:12" ht="21.95" customHeight="1">
      <c r="B256" s="124">
        <v>12</v>
      </c>
      <c r="C256" s="125" t="s">
        <v>640</v>
      </c>
      <c r="D256" s="126" t="s">
        <v>641</v>
      </c>
      <c r="E256" s="125" t="s">
        <v>182</v>
      </c>
      <c r="F256" s="125" t="s">
        <v>115</v>
      </c>
      <c r="G256" s="125" t="s">
        <v>116</v>
      </c>
      <c r="H256" s="127" t="s">
        <v>536</v>
      </c>
      <c r="I256" s="128"/>
      <c r="J256" s="129"/>
      <c r="K256" s="129"/>
      <c r="L256" s="130" t="s">
        <v>118</v>
      </c>
    </row>
    <row r="257" spans="1:12" ht="21.95" customHeight="1">
      <c r="B257" s="124">
        <v>12</v>
      </c>
      <c r="C257" s="125" t="s">
        <v>642</v>
      </c>
      <c r="D257" s="126" t="s">
        <v>643</v>
      </c>
      <c r="E257" s="125" t="s">
        <v>182</v>
      </c>
      <c r="F257" s="125" t="s">
        <v>115</v>
      </c>
      <c r="G257" s="125" t="s">
        <v>116</v>
      </c>
      <c r="H257" s="127" t="s">
        <v>536</v>
      </c>
      <c r="I257" s="128"/>
      <c r="J257" s="129"/>
      <c r="K257" s="129"/>
      <c r="L257" s="130" t="s">
        <v>118</v>
      </c>
    </row>
    <row r="258" spans="1:12" ht="21.95" customHeight="1">
      <c r="B258" s="124">
        <v>12</v>
      </c>
      <c r="C258" s="125" t="s">
        <v>644</v>
      </c>
      <c r="D258" s="126" t="s">
        <v>645</v>
      </c>
      <c r="E258" s="125" t="s">
        <v>182</v>
      </c>
      <c r="F258" s="125" t="s">
        <v>115</v>
      </c>
      <c r="G258" s="125" t="s">
        <v>196</v>
      </c>
      <c r="H258" s="127" t="s">
        <v>536</v>
      </c>
      <c r="I258" s="128"/>
      <c r="J258" s="129"/>
      <c r="K258" s="129"/>
      <c r="L258" s="130" t="s">
        <v>118</v>
      </c>
    </row>
    <row r="259" spans="1:12" ht="21.95" customHeight="1">
      <c r="B259" s="124">
        <v>12</v>
      </c>
      <c r="C259" s="125" t="s">
        <v>646</v>
      </c>
      <c r="D259" s="126" t="s">
        <v>647</v>
      </c>
      <c r="E259" s="125" t="s">
        <v>648</v>
      </c>
      <c r="F259" s="125" t="s">
        <v>115</v>
      </c>
      <c r="G259" s="125" t="s">
        <v>639</v>
      </c>
      <c r="H259" s="127" t="s">
        <v>536</v>
      </c>
      <c r="I259" s="128"/>
      <c r="J259" s="129"/>
      <c r="K259" s="129"/>
      <c r="L259" s="130" t="s">
        <v>118</v>
      </c>
    </row>
    <row r="260" spans="1:12" ht="21.95" customHeight="1">
      <c r="B260" s="124">
        <v>12</v>
      </c>
      <c r="C260" s="125" t="s">
        <v>649</v>
      </c>
      <c r="D260" s="126" t="s">
        <v>650</v>
      </c>
      <c r="E260" s="125" t="s">
        <v>651</v>
      </c>
      <c r="F260" s="125" t="s">
        <v>115</v>
      </c>
      <c r="G260" s="125" t="s">
        <v>639</v>
      </c>
      <c r="H260" s="127" t="s">
        <v>446</v>
      </c>
      <c r="I260" s="128"/>
      <c r="J260" s="129"/>
      <c r="K260" s="129"/>
      <c r="L260" s="130" t="s">
        <v>118</v>
      </c>
    </row>
    <row r="261" spans="1:12" ht="21.95" customHeight="1">
      <c r="A261" s="92" t="s">
        <v>159</v>
      </c>
      <c r="B261" s="124">
        <v>12</v>
      </c>
      <c r="C261" s="125" t="s">
        <v>652</v>
      </c>
      <c r="D261" s="126" t="s">
        <v>653</v>
      </c>
      <c r="E261" s="125" t="s">
        <v>654</v>
      </c>
      <c r="F261" s="125" t="s">
        <v>115</v>
      </c>
      <c r="G261" s="125" t="s">
        <v>411</v>
      </c>
      <c r="H261" s="127" t="s">
        <v>536</v>
      </c>
      <c r="I261" s="131"/>
      <c r="J261" s="129"/>
      <c r="K261" s="129"/>
      <c r="L261" s="130" t="s">
        <v>118</v>
      </c>
    </row>
    <row r="262" spans="1:12" ht="24" customHeight="1">
      <c r="B262" s="124">
        <v>12</v>
      </c>
      <c r="C262" s="125" t="s">
        <v>655</v>
      </c>
      <c r="D262" s="126" t="s">
        <v>656</v>
      </c>
      <c r="E262" s="125" t="s">
        <v>256</v>
      </c>
      <c r="F262" s="125" t="s">
        <v>115</v>
      </c>
      <c r="G262" s="125" t="s">
        <v>196</v>
      </c>
      <c r="H262" s="127" t="s">
        <v>536</v>
      </c>
      <c r="I262" s="131"/>
      <c r="J262" s="129"/>
      <c r="K262" s="129"/>
      <c r="L262" s="130" t="s">
        <v>118</v>
      </c>
    </row>
    <row r="263" spans="1:12" ht="21.95" customHeight="1">
      <c r="B263" s="124">
        <v>12</v>
      </c>
      <c r="C263" s="125" t="s">
        <v>657</v>
      </c>
      <c r="D263" s="126" t="s">
        <v>658</v>
      </c>
      <c r="E263" s="125" t="s">
        <v>182</v>
      </c>
      <c r="F263" s="125" t="s">
        <v>115</v>
      </c>
      <c r="G263" s="125" t="s">
        <v>116</v>
      </c>
      <c r="H263" s="127" t="s">
        <v>138</v>
      </c>
      <c r="I263" s="131"/>
      <c r="J263" s="129" t="s">
        <v>118</v>
      </c>
      <c r="K263" s="129"/>
      <c r="L263" s="130" t="s">
        <v>118</v>
      </c>
    </row>
    <row r="264" spans="1:12" ht="21.95" customHeight="1">
      <c r="B264" s="124">
        <v>12</v>
      </c>
      <c r="C264" s="125" t="s">
        <v>659</v>
      </c>
      <c r="D264" s="126" t="s">
        <v>660</v>
      </c>
      <c r="E264" s="125" t="s">
        <v>648</v>
      </c>
      <c r="F264" s="125" t="s">
        <v>115</v>
      </c>
      <c r="G264" s="125" t="s">
        <v>196</v>
      </c>
      <c r="H264" s="127" t="s">
        <v>536</v>
      </c>
      <c r="I264" s="128"/>
      <c r="J264" s="129"/>
      <c r="K264" s="129"/>
      <c r="L264" s="130" t="s">
        <v>118</v>
      </c>
    </row>
    <row r="265" spans="1:12" ht="21.95" customHeight="1">
      <c r="B265" s="124">
        <v>12</v>
      </c>
      <c r="C265" s="125" t="s">
        <v>661</v>
      </c>
      <c r="D265" s="126" t="s">
        <v>662</v>
      </c>
      <c r="E265" s="125" t="s">
        <v>648</v>
      </c>
      <c r="F265" s="125" t="s">
        <v>115</v>
      </c>
      <c r="G265" s="125" t="s">
        <v>218</v>
      </c>
      <c r="H265" s="127" t="s">
        <v>536</v>
      </c>
      <c r="I265" s="128"/>
      <c r="J265" s="129"/>
      <c r="K265" s="129"/>
      <c r="L265" s="130" t="s">
        <v>118</v>
      </c>
    </row>
    <row r="266" spans="1:12" ht="21.95" customHeight="1">
      <c r="B266" s="124">
        <v>12</v>
      </c>
      <c r="C266" s="125" t="s">
        <v>663</v>
      </c>
      <c r="D266" s="126" t="s">
        <v>664</v>
      </c>
      <c r="E266" s="125" t="s">
        <v>648</v>
      </c>
      <c r="F266" s="125" t="s">
        <v>115</v>
      </c>
      <c r="G266" s="125"/>
      <c r="H266" s="127" t="s">
        <v>536</v>
      </c>
      <c r="I266" s="128"/>
      <c r="J266" s="129"/>
      <c r="K266" s="129"/>
      <c r="L266" s="130" t="s">
        <v>118</v>
      </c>
    </row>
    <row r="267" spans="1:12" ht="21.95" customHeight="1">
      <c r="A267" s="92" t="s">
        <v>159</v>
      </c>
      <c r="B267" s="124">
        <v>12</v>
      </c>
      <c r="C267" s="125" t="s">
        <v>665</v>
      </c>
      <c r="D267" s="126" t="s">
        <v>666</v>
      </c>
      <c r="E267" s="166" t="s">
        <v>366</v>
      </c>
      <c r="F267" s="166"/>
      <c r="G267" s="125" t="s">
        <v>639</v>
      </c>
      <c r="H267" s="127" t="s">
        <v>138</v>
      </c>
      <c r="I267" s="131"/>
      <c r="J267" s="129"/>
      <c r="K267" s="129"/>
      <c r="L267" s="130" t="s">
        <v>118</v>
      </c>
    </row>
    <row r="268" spans="1:12" ht="21.95" customHeight="1">
      <c r="B268" s="132">
        <v>12.5</v>
      </c>
      <c r="C268" s="133"/>
      <c r="D268" s="134" t="s">
        <v>667</v>
      </c>
      <c r="E268" s="133"/>
      <c r="F268" s="133"/>
      <c r="G268" s="133"/>
      <c r="H268" s="133"/>
      <c r="I268" s="140"/>
      <c r="J268" s="133"/>
      <c r="K268" s="141"/>
      <c r="L268" s="139"/>
    </row>
    <row r="269" spans="1:12" ht="21.95" customHeight="1">
      <c r="B269" s="124">
        <v>13</v>
      </c>
      <c r="C269" s="124">
        <v>3505</v>
      </c>
      <c r="D269" s="126" t="s">
        <v>668</v>
      </c>
      <c r="E269" s="125" t="s">
        <v>191</v>
      </c>
      <c r="F269" s="125" t="s">
        <v>115</v>
      </c>
      <c r="G269" s="125"/>
      <c r="H269" s="127" t="s">
        <v>138</v>
      </c>
      <c r="I269" s="128"/>
      <c r="J269" s="129" t="s">
        <v>118</v>
      </c>
      <c r="K269" s="129"/>
      <c r="L269" s="130" t="s">
        <v>118</v>
      </c>
    </row>
    <row r="270" spans="1:12" ht="21.95" customHeight="1">
      <c r="B270" s="124">
        <v>13</v>
      </c>
      <c r="C270" s="124">
        <v>3517</v>
      </c>
      <c r="D270" s="126" t="s">
        <v>669</v>
      </c>
      <c r="E270" s="125" t="s">
        <v>191</v>
      </c>
      <c r="F270" s="125" t="s">
        <v>115</v>
      </c>
      <c r="G270" s="125"/>
      <c r="H270" s="127" t="s">
        <v>138</v>
      </c>
      <c r="I270" s="128"/>
      <c r="J270" s="129" t="s">
        <v>118</v>
      </c>
      <c r="K270" s="129"/>
      <c r="L270" s="130" t="s">
        <v>118</v>
      </c>
    </row>
    <row r="271" spans="1:12" ht="21.95" customHeight="1">
      <c r="B271" s="124">
        <v>13</v>
      </c>
      <c r="C271" s="124">
        <v>3515</v>
      </c>
      <c r="D271" s="126" t="s">
        <v>670</v>
      </c>
      <c r="E271" s="125" t="s">
        <v>191</v>
      </c>
      <c r="F271" s="125" t="s">
        <v>115</v>
      </c>
      <c r="G271" s="125"/>
      <c r="H271" s="127" t="s">
        <v>138</v>
      </c>
      <c r="I271" s="128"/>
      <c r="J271" s="129" t="s">
        <v>118</v>
      </c>
      <c r="K271" s="129"/>
      <c r="L271" s="130" t="s">
        <v>118</v>
      </c>
    </row>
    <row r="272" spans="1:12" ht="21.95" customHeight="1">
      <c r="B272" s="124">
        <v>13</v>
      </c>
      <c r="C272" s="124">
        <v>3516</v>
      </c>
      <c r="D272" s="126" t="s">
        <v>671</v>
      </c>
      <c r="E272" s="125" t="s">
        <v>191</v>
      </c>
      <c r="F272" s="125" t="s">
        <v>115</v>
      </c>
      <c r="G272" s="125"/>
      <c r="H272" s="127" t="s">
        <v>138</v>
      </c>
      <c r="I272" s="128"/>
      <c r="J272" s="129" t="s">
        <v>118</v>
      </c>
      <c r="K272" s="129"/>
      <c r="L272" s="130" t="s">
        <v>118</v>
      </c>
    </row>
    <row r="273" spans="2:12" ht="21.95" customHeight="1">
      <c r="B273" s="124">
        <v>13</v>
      </c>
      <c r="C273" s="124" t="s">
        <v>672</v>
      </c>
      <c r="D273" s="126" t="s">
        <v>673</v>
      </c>
      <c r="E273" s="125" t="s">
        <v>191</v>
      </c>
      <c r="F273" s="125" t="s">
        <v>115</v>
      </c>
      <c r="G273" s="125"/>
      <c r="H273" s="127" t="s">
        <v>138</v>
      </c>
      <c r="I273" s="128"/>
      <c r="J273" s="129" t="s">
        <v>118</v>
      </c>
      <c r="K273" s="129"/>
      <c r="L273" s="130" t="s">
        <v>118</v>
      </c>
    </row>
    <row r="274" spans="2:12" ht="21.95" customHeight="1">
      <c r="B274" s="124">
        <v>13</v>
      </c>
      <c r="C274" s="124">
        <v>3509</v>
      </c>
      <c r="D274" s="126" t="s">
        <v>674</v>
      </c>
      <c r="E274" s="125" t="s">
        <v>191</v>
      </c>
      <c r="F274" s="125" t="s">
        <v>115</v>
      </c>
      <c r="G274" s="125" t="s">
        <v>639</v>
      </c>
      <c r="H274" s="127" t="s">
        <v>138</v>
      </c>
      <c r="I274" s="128"/>
      <c r="J274" s="129" t="s">
        <v>118</v>
      </c>
      <c r="K274" s="129"/>
      <c r="L274" s="130" t="s">
        <v>118</v>
      </c>
    </row>
    <row r="275" spans="2:12" ht="21.95" customHeight="1">
      <c r="B275" s="124">
        <v>13</v>
      </c>
      <c r="C275" s="124" t="s">
        <v>675</v>
      </c>
      <c r="D275" s="126" t="s">
        <v>676</v>
      </c>
      <c r="E275" s="125" t="s">
        <v>191</v>
      </c>
      <c r="F275" s="125" t="s">
        <v>115</v>
      </c>
      <c r="G275" s="125" t="s">
        <v>639</v>
      </c>
      <c r="H275" s="127" t="s">
        <v>138</v>
      </c>
      <c r="I275" s="128"/>
      <c r="J275" s="129" t="s">
        <v>118</v>
      </c>
      <c r="K275" s="129"/>
      <c r="L275" s="130" t="s">
        <v>118</v>
      </c>
    </row>
    <row r="276" spans="2:12" ht="21.95" customHeight="1">
      <c r="B276" s="132">
        <v>13.5</v>
      </c>
      <c r="C276" s="133"/>
      <c r="D276" s="134" t="s">
        <v>677</v>
      </c>
      <c r="E276" s="133"/>
      <c r="F276" s="133"/>
      <c r="G276" s="133"/>
      <c r="H276" s="133"/>
      <c r="I276" s="140"/>
      <c r="J276" s="133"/>
      <c r="K276" s="141"/>
      <c r="L276" s="139"/>
    </row>
    <row r="277" spans="2:12" ht="21.95" customHeight="1">
      <c r="B277" s="132"/>
      <c r="C277" s="133"/>
      <c r="D277" s="134" t="s">
        <v>678</v>
      </c>
      <c r="E277" s="133"/>
      <c r="F277" s="133"/>
      <c r="G277" s="133"/>
      <c r="H277" s="133"/>
      <c r="I277" s="140"/>
      <c r="J277" s="133"/>
      <c r="K277" s="141"/>
      <c r="L277" s="139"/>
    </row>
    <row r="278" spans="2:12" ht="21.95" customHeight="1">
      <c r="B278" s="124">
        <v>14</v>
      </c>
      <c r="C278" s="125" t="s">
        <v>679</v>
      </c>
      <c r="D278" s="126" t="s">
        <v>680</v>
      </c>
      <c r="E278" s="125" t="s">
        <v>182</v>
      </c>
      <c r="F278" s="125" t="s">
        <v>183</v>
      </c>
      <c r="G278" s="125"/>
      <c r="H278" s="127" t="s">
        <v>138</v>
      </c>
      <c r="I278" s="131"/>
      <c r="J278" s="129" t="s">
        <v>118</v>
      </c>
      <c r="K278" s="129"/>
      <c r="L278" s="130" t="s">
        <v>118</v>
      </c>
    </row>
    <row r="279" spans="2:12" ht="21.95" customHeight="1">
      <c r="B279" s="124">
        <v>14</v>
      </c>
      <c r="C279" s="125" t="s">
        <v>681</v>
      </c>
      <c r="D279" s="126" t="s">
        <v>682</v>
      </c>
      <c r="E279" s="125" t="s">
        <v>182</v>
      </c>
      <c r="F279" s="125" t="s">
        <v>183</v>
      </c>
      <c r="G279" s="125"/>
      <c r="H279" s="127" t="s">
        <v>138</v>
      </c>
      <c r="I279" s="131"/>
      <c r="J279" s="129" t="s">
        <v>118</v>
      </c>
      <c r="K279" s="129"/>
      <c r="L279" s="130" t="s">
        <v>118</v>
      </c>
    </row>
    <row r="280" spans="2:12" ht="21.95" customHeight="1">
      <c r="B280" s="124">
        <v>14</v>
      </c>
      <c r="C280" s="125" t="s">
        <v>683</v>
      </c>
      <c r="D280" s="126" t="s">
        <v>684</v>
      </c>
      <c r="E280" s="125" t="s">
        <v>685</v>
      </c>
      <c r="F280" s="125" t="s">
        <v>148</v>
      </c>
      <c r="G280" s="125" t="s">
        <v>157</v>
      </c>
      <c r="H280" s="127" t="s">
        <v>138</v>
      </c>
      <c r="I280" s="131"/>
      <c r="J280" s="129" t="s">
        <v>118</v>
      </c>
      <c r="K280" s="129"/>
      <c r="L280" s="130" t="s">
        <v>118</v>
      </c>
    </row>
    <row r="281" spans="2:12" ht="21.95" customHeight="1">
      <c r="B281" s="132"/>
      <c r="C281" s="133"/>
      <c r="D281" s="134" t="s">
        <v>686</v>
      </c>
      <c r="E281" s="133"/>
      <c r="F281" s="133"/>
      <c r="G281" s="133"/>
      <c r="H281" s="133"/>
      <c r="I281" s="140"/>
      <c r="J281" s="133"/>
      <c r="K281" s="141"/>
      <c r="L281" s="139"/>
    </row>
    <row r="282" spans="2:12" ht="21.95" customHeight="1">
      <c r="B282" s="124">
        <v>14</v>
      </c>
      <c r="C282" s="125" t="s">
        <v>687</v>
      </c>
      <c r="D282" s="126" t="s">
        <v>688</v>
      </c>
      <c r="E282" s="125" t="s">
        <v>182</v>
      </c>
      <c r="F282" s="125" t="s">
        <v>183</v>
      </c>
      <c r="G282" s="125"/>
      <c r="H282" s="127" t="s">
        <v>138</v>
      </c>
      <c r="I282" s="131"/>
      <c r="J282" s="129" t="s">
        <v>118</v>
      </c>
      <c r="K282" s="129"/>
      <c r="L282" s="130" t="s">
        <v>118</v>
      </c>
    </row>
    <row r="283" spans="2:12" ht="21.95" customHeight="1">
      <c r="B283" s="124">
        <v>14</v>
      </c>
      <c r="C283" s="125" t="s">
        <v>689</v>
      </c>
      <c r="D283" s="126" t="s">
        <v>690</v>
      </c>
      <c r="E283" s="125" t="s">
        <v>182</v>
      </c>
      <c r="F283" s="125" t="s">
        <v>183</v>
      </c>
      <c r="G283" s="125"/>
      <c r="H283" s="127" t="s">
        <v>138</v>
      </c>
      <c r="I283" s="131"/>
      <c r="J283" s="129" t="s">
        <v>118</v>
      </c>
      <c r="K283" s="129"/>
      <c r="L283" s="130" t="s">
        <v>118</v>
      </c>
    </row>
    <row r="284" spans="2:12" ht="21.95" customHeight="1">
      <c r="B284" s="132"/>
      <c r="C284" s="133"/>
      <c r="D284" s="134" t="s">
        <v>691</v>
      </c>
      <c r="E284" s="133"/>
      <c r="F284" s="133"/>
      <c r="G284" s="133"/>
      <c r="H284" s="133"/>
      <c r="I284" s="140"/>
      <c r="J284" s="133"/>
      <c r="K284" s="141"/>
      <c r="L284" s="139"/>
    </row>
    <row r="285" spans="2:12" ht="21.95" customHeight="1">
      <c r="B285" s="124">
        <v>14</v>
      </c>
      <c r="C285" s="125">
        <v>7516</v>
      </c>
      <c r="D285" s="126" t="s">
        <v>692</v>
      </c>
      <c r="E285" s="125" t="s">
        <v>182</v>
      </c>
      <c r="F285" s="125" t="s">
        <v>183</v>
      </c>
      <c r="G285" s="125"/>
      <c r="H285" s="127" t="s">
        <v>138</v>
      </c>
      <c r="I285" s="131"/>
      <c r="J285" s="129" t="s">
        <v>118</v>
      </c>
      <c r="K285" s="129"/>
      <c r="L285" s="130" t="s">
        <v>118</v>
      </c>
    </row>
    <row r="286" spans="2:12" ht="21.95" customHeight="1">
      <c r="B286" s="124">
        <v>14</v>
      </c>
      <c r="C286" s="124">
        <v>7517</v>
      </c>
      <c r="D286" s="126" t="s">
        <v>693</v>
      </c>
      <c r="E286" s="125" t="s">
        <v>182</v>
      </c>
      <c r="F286" s="125" t="s">
        <v>183</v>
      </c>
      <c r="G286" s="125"/>
      <c r="H286" s="127" t="s">
        <v>138</v>
      </c>
      <c r="I286" s="131"/>
      <c r="J286" s="129" t="s">
        <v>118</v>
      </c>
      <c r="K286" s="129"/>
      <c r="L286" s="130" t="s">
        <v>118</v>
      </c>
    </row>
    <row r="287" spans="2:12" ht="21.95" customHeight="1">
      <c r="B287" s="124">
        <v>14</v>
      </c>
      <c r="C287" s="124" t="s">
        <v>694</v>
      </c>
      <c r="D287" s="126" t="s">
        <v>695</v>
      </c>
      <c r="E287" s="125" t="s">
        <v>182</v>
      </c>
      <c r="F287" s="125" t="s">
        <v>183</v>
      </c>
      <c r="G287" s="125"/>
      <c r="H287" s="127" t="s">
        <v>138</v>
      </c>
      <c r="I287" s="128"/>
      <c r="J287" s="129" t="s">
        <v>118</v>
      </c>
      <c r="K287" s="129"/>
      <c r="L287" s="130" t="s">
        <v>118</v>
      </c>
    </row>
    <row r="288" spans="2:12" ht="21.95" customHeight="1">
      <c r="B288" s="124">
        <v>14</v>
      </c>
      <c r="C288" s="124">
        <v>7518</v>
      </c>
      <c r="D288" s="126" t="s">
        <v>696</v>
      </c>
      <c r="E288" s="125" t="s">
        <v>182</v>
      </c>
      <c r="F288" s="125" t="s">
        <v>183</v>
      </c>
      <c r="G288" s="125"/>
      <c r="H288" s="127" t="s">
        <v>138</v>
      </c>
      <c r="I288" s="131"/>
      <c r="J288" s="129" t="s">
        <v>118</v>
      </c>
      <c r="K288" s="129"/>
      <c r="L288" s="130" t="s">
        <v>118</v>
      </c>
    </row>
    <row r="289" spans="2:12" ht="21.95" customHeight="1">
      <c r="B289" s="124">
        <v>14</v>
      </c>
      <c r="C289" s="124" t="s">
        <v>697</v>
      </c>
      <c r="D289" s="126" t="s">
        <v>698</v>
      </c>
      <c r="E289" s="125" t="s">
        <v>182</v>
      </c>
      <c r="F289" s="125" t="s">
        <v>183</v>
      </c>
      <c r="G289" s="125"/>
      <c r="H289" s="127" t="s">
        <v>138</v>
      </c>
      <c r="I289" s="128"/>
      <c r="J289" s="129" t="s">
        <v>118</v>
      </c>
      <c r="K289" s="129"/>
      <c r="L289" s="130" t="s">
        <v>118</v>
      </c>
    </row>
    <row r="290" spans="2:12" ht="21.95" customHeight="1">
      <c r="B290" s="124">
        <v>14</v>
      </c>
      <c r="C290" s="124" t="s">
        <v>699</v>
      </c>
      <c r="D290" s="126" t="s">
        <v>700</v>
      </c>
      <c r="E290" s="125" t="s">
        <v>701</v>
      </c>
      <c r="F290" s="125" t="s">
        <v>702</v>
      </c>
      <c r="G290" s="125"/>
      <c r="H290" s="127" t="s">
        <v>536</v>
      </c>
      <c r="I290" s="128"/>
      <c r="J290" s="129"/>
      <c r="K290" s="129"/>
      <c r="L290" s="130" t="s">
        <v>118</v>
      </c>
    </row>
    <row r="291" spans="2:12" ht="21.95" customHeight="1">
      <c r="B291" s="132">
        <v>14.5</v>
      </c>
      <c r="C291" s="133"/>
      <c r="D291" s="134" t="s">
        <v>703</v>
      </c>
      <c r="E291" s="133"/>
      <c r="F291" s="133"/>
      <c r="G291" s="133"/>
      <c r="H291" s="133"/>
      <c r="I291" s="140"/>
      <c r="J291" s="133"/>
      <c r="K291" s="141"/>
      <c r="L291" s="139"/>
    </row>
    <row r="292" spans="2:12" ht="21.95" customHeight="1">
      <c r="B292" s="124">
        <v>15</v>
      </c>
      <c r="C292" s="125" t="s">
        <v>704</v>
      </c>
      <c r="D292" s="126" t="s">
        <v>705</v>
      </c>
      <c r="E292" s="125" t="s">
        <v>182</v>
      </c>
      <c r="F292" s="125" t="s">
        <v>183</v>
      </c>
      <c r="G292" s="125" t="s">
        <v>157</v>
      </c>
      <c r="H292" s="127" t="s">
        <v>536</v>
      </c>
      <c r="I292" s="128"/>
      <c r="J292" s="129"/>
      <c r="K292" s="129"/>
      <c r="L292" s="130" t="s">
        <v>118</v>
      </c>
    </row>
    <row r="293" spans="2:12" ht="21.95" customHeight="1">
      <c r="B293" s="124">
        <v>15</v>
      </c>
      <c r="C293" s="125" t="s">
        <v>706</v>
      </c>
      <c r="D293" s="126" t="s">
        <v>707</v>
      </c>
      <c r="E293" s="125" t="s">
        <v>161</v>
      </c>
      <c r="F293" s="125" t="s">
        <v>115</v>
      </c>
      <c r="G293" s="125" t="s">
        <v>157</v>
      </c>
      <c r="H293" s="127" t="s">
        <v>536</v>
      </c>
      <c r="I293" s="128"/>
      <c r="J293" s="129"/>
      <c r="K293" s="129"/>
      <c r="L293" s="130" t="s">
        <v>118</v>
      </c>
    </row>
    <row r="294" spans="2:12" ht="21.95" customHeight="1">
      <c r="B294" s="124">
        <v>15</v>
      </c>
      <c r="C294" s="125" t="s">
        <v>708</v>
      </c>
      <c r="D294" s="126" t="s">
        <v>709</v>
      </c>
      <c r="E294" s="125" t="s">
        <v>161</v>
      </c>
      <c r="F294" s="125" t="s">
        <v>115</v>
      </c>
      <c r="G294" s="125" t="s">
        <v>157</v>
      </c>
      <c r="H294" s="127" t="s">
        <v>536</v>
      </c>
      <c r="I294" s="128"/>
      <c r="J294" s="129"/>
      <c r="K294" s="129"/>
      <c r="L294" s="130" t="s">
        <v>118</v>
      </c>
    </row>
    <row r="295" spans="2:12" ht="21.95" customHeight="1">
      <c r="B295" s="124">
        <v>15</v>
      </c>
      <c r="C295" s="125" t="s">
        <v>710</v>
      </c>
      <c r="D295" s="126" t="s">
        <v>711</v>
      </c>
      <c r="E295" s="125" t="s">
        <v>161</v>
      </c>
      <c r="F295" s="125" t="s">
        <v>115</v>
      </c>
      <c r="G295" s="125" t="s">
        <v>157</v>
      </c>
      <c r="H295" s="127" t="s">
        <v>536</v>
      </c>
      <c r="I295" s="128"/>
      <c r="J295" s="129"/>
      <c r="K295" s="129"/>
      <c r="L295" s="130" t="s">
        <v>118</v>
      </c>
    </row>
    <row r="296" spans="2:12" ht="21.95" customHeight="1">
      <c r="B296" s="124">
        <v>15</v>
      </c>
      <c r="C296" s="125" t="s">
        <v>712</v>
      </c>
      <c r="D296" s="126" t="s">
        <v>713</v>
      </c>
      <c r="E296" s="125" t="s">
        <v>182</v>
      </c>
      <c r="F296" s="125" t="s">
        <v>183</v>
      </c>
      <c r="G296" s="125"/>
      <c r="H296" s="127" t="s">
        <v>138</v>
      </c>
      <c r="I296" s="131"/>
      <c r="J296" s="129" t="s">
        <v>118</v>
      </c>
      <c r="K296" s="129"/>
      <c r="L296" s="130" t="s">
        <v>118</v>
      </c>
    </row>
    <row r="297" spans="2:12" ht="21.95" customHeight="1">
      <c r="B297" s="124">
        <v>15</v>
      </c>
      <c r="C297" s="125" t="s">
        <v>714</v>
      </c>
      <c r="D297" s="126" t="s">
        <v>715</v>
      </c>
      <c r="E297" s="125" t="s">
        <v>182</v>
      </c>
      <c r="F297" s="125" t="s">
        <v>183</v>
      </c>
      <c r="G297" s="125"/>
      <c r="H297" s="127" t="s">
        <v>138</v>
      </c>
      <c r="I297" s="131"/>
      <c r="J297" s="129" t="s">
        <v>118</v>
      </c>
      <c r="K297" s="129"/>
      <c r="L297" s="130" t="s">
        <v>118</v>
      </c>
    </row>
    <row r="298" spans="2:12" ht="21.95" customHeight="1">
      <c r="B298" s="124">
        <v>15</v>
      </c>
      <c r="C298" s="125" t="s">
        <v>716</v>
      </c>
      <c r="D298" s="126" t="s">
        <v>717</v>
      </c>
      <c r="E298" s="125" t="s">
        <v>182</v>
      </c>
      <c r="F298" s="125" t="s">
        <v>183</v>
      </c>
      <c r="G298" s="125"/>
      <c r="H298" s="127" t="s">
        <v>138</v>
      </c>
      <c r="I298" s="131"/>
      <c r="J298" s="129" t="s">
        <v>118</v>
      </c>
      <c r="K298" s="129"/>
      <c r="L298" s="130" t="s">
        <v>118</v>
      </c>
    </row>
    <row r="299" spans="2:12" ht="21.95" customHeight="1">
      <c r="B299" s="124">
        <v>15</v>
      </c>
      <c r="C299" s="125" t="s">
        <v>718</v>
      </c>
      <c r="D299" s="126" t="s">
        <v>719</v>
      </c>
      <c r="E299" s="125" t="s">
        <v>720</v>
      </c>
      <c r="F299" s="125" t="s">
        <v>721</v>
      </c>
      <c r="G299" s="125"/>
      <c r="H299" s="127" t="s">
        <v>117</v>
      </c>
      <c r="I299" s="128"/>
      <c r="J299" s="129"/>
      <c r="K299" s="129"/>
      <c r="L299" s="130" t="s">
        <v>118</v>
      </c>
    </row>
    <row r="300" spans="2:12" ht="21.95" customHeight="1">
      <c r="B300" s="124">
        <v>15</v>
      </c>
      <c r="C300" s="125" t="s">
        <v>722</v>
      </c>
      <c r="D300" s="126" t="s">
        <v>723</v>
      </c>
      <c r="E300" s="125" t="s">
        <v>182</v>
      </c>
      <c r="F300" s="125" t="s">
        <v>183</v>
      </c>
      <c r="G300" s="125"/>
      <c r="H300" s="127" t="s">
        <v>138</v>
      </c>
      <c r="I300" s="131"/>
      <c r="J300" s="129" t="s">
        <v>118</v>
      </c>
      <c r="K300" s="129"/>
      <c r="L300" s="130" t="s">
        <v>118</v>
      </c>
    </row>
    <row r="301" spans="2:12" ht="21.95" customHeight="1">
      <c r="B301" s="124">
        <v>15</v>
      </c>
      <c r="C301" s="125" t="s">
        <v>724</v>
      </c>
      <c r="D301" s="126" t="s">
        <v>725</v>
      </c>
      <c r="E301" s="125" t="s">
        <v>269</v>
      </c>
      <c r="F301" s="125" t="s">
        <v>461</v>
      </c>
      <c r="G301" s="125"/>
      <c r="H301" s="127" t="s">
        <v>138</v>
      </c>
      <c r="I301" s="131"/>
      <c r="J301" s="129" t="s">
        <v>118</v>
      </c>
      <c r="K301" s="129"/>
      <c r="L301" s="130" t="s">
        <v>118</v>
      </c>
    </row>
    <row r="302" spans="2:12" ht="21.95" customHeight="1">
      <c r="B302" s="124">
        <v>15</v>
      </c>
      <c r="C302" s="125" t="s">
        <v>726</v>
      </c>
      <c r="D302" s="126" t="s">
        <v>727</v>
      </c>
      <c r="E302" s="125" t="s">
        <v>728</v>
      </c>
      <c r="F302" s="125" t="s">
        <v>461</v>
      </c>
      <c r="G302" s="125"/>
      <c r="H302" s="127" t="s">
        <v>117</v>
      </c>
      <c r="I302" s="131"/>
      <c r="J302" s="129"/>
      <c r="K302" s="129"/>
      <c r="L302" s="130" t="s">
        <v>118</v>
      </c>
    </row>
    <row r="303" spans="2:12" ht="21.95" customHeight="1">
      <c r="B303" s="124">
        <v>15</v>
      </c>
      <c r="C303" s="125" t="s">
        <v>729</v>
      </c>
      <c r="D303" s="126" t="s">
        <v>730</v>
      </c>
      <c r="E303" s="125" t="s">
        <v>269</v>
      </c>
      <c r="F303" s="125" t="s">
        <v>461</v>
      </c>
      <c r="G303" s="125" t="s">
        <v>157</v>
      </c>
      <c r="H303" s="127" t="s">
        <v>138</v>
      </c>
      <c r="I303" s="131"/>
      <c r="J303" s="129" t="s">
        <v>118</v>
      </c>
      <c r="K303" s="129"/>
      <c r="L303" s="130" t="s">
        <v>118</v>
      </c>
    </row>
    <row r="304" spans="2:12" ht="21.95" customHeight="1">
      <c r="B304" s="124">
        <v>15</v>
      </c>
      <c r="C304" s="125" t="s">
        <v>731</v>
      </c>
      <c r="D304" s="126" t="s">
        <v>732</v>
      </c>
      <c r="E304" s="125" t="s">
        <v>733</v>
      </c>
      <c r="F304" s="125" t="s">
        <v>734</v>
      </c>
      <c r="G304" s="125" t="s">
        <v>157</v>
      </c>
      <c r="H304" s="127" t="s">
        <v>138</v>
      </c>
      <c r="I304" s="128"/>
      <c r="J304" s="129" t="s">
        <v>118</v>
      </c>
      <c r="K304" s="152"/>
      <c r="L304" s="153" t="s">
        <v>118</v>
      </c>
    </row>
    <row r="305" spans="2:12" ht="21.95" customHeight="1">
      <c r="B305" s="124">
        <v>15</v>
      </c>
      <c r="C305" s="125" t="s">
        <v>735</v>
      </c>
      <c r="D305" s="126" t="s">
        <v>736</v>
      </c>
      <c r="E305" s="125" t="s">
        <v>269</v>
      </c>
      <c r="F305" s="125" t="s">
        <v>461</v>
      </c>
      <c r="G305" s="125" t="s">
        <v>201</v>
      </c>
      <c r="H305" s="127" t="s">
        <v>138</v>
      </c>
      <c r="I305" s="131"/>
      <c r="J305" s="129" t="s">
        <v>118</v>
      </c>
      <c r="K305" s="129"/>
      <c r="L305" s="130" t="s">
        <v>118</v>
      </c>
    </row>
    <row r="306" spans="2:12" ht="21.95" customHeight="1">
      <c r="B306" s="124">
        <v>15</v>
      </c>
      <c r="C306" s="125" t="s">
        <v>737</v>
      </c>
      <c r="D306" s="126" t="s">
        <v>738</v>
      </c>
      <c r="E306" s="125" t="s">
        <v>269</v>
      </c>
      <c r="F306" s="125" t="s">
        <v>461</v>
      </c>
      <c r="G306" s="125"/>
      <c r="H306" s="127" t="s">
        <v>138</v>
      </c>
      <c r="I306" s="131"/>
      <c r="J306" s="129" t="s">
        <v>118</v>
      </c>
      <c r="K306" s="129"/>
      <c r="L306" s="130" t="s">
        <v>118</v>
      </c>
    </row>
    <row r="307" spans="2:12" ht="21.95" customHeight="1">
      <c r="B307" s="124">
        <v>15</v>
      </c>
      <c r="C307" s="125" t="s">
        <v>739</v>
      </c>
      <c r="D307" s="149" t="s">
        <v>740</v>
      </c>
      <c r="E307" s="125" t="s">
        <v>269</v>
      </c>
      <c r="F307" s="125" t="s">
        <v>461</v>
      </c>
      <c r="G307" s="125"/>
      <c r="H307" s="127" t="s">
        <v>138</v>
      </c>
      <c r="I307" s="131"/>
      <c r="J307" s="129" t="s">
        <v>118</v>
      </c>
      <c r="K307" s="150"/>
      <c r="L307" s="151" t="s">
        <v>118</v>
      </c>
    </row>
    <row r="308" spans="2:12" ht="21.95" customHeight="1">
      <c r="B308" s="124">
        <v>15</v>
      </c>
      <c r="C308" s="125" t="s">
        <v>741</v>
      </c>
      <c r="D308" s="126" t="s">
        <v>742</v>
      </c>
      <c r="E308" s="125" t="s">
        <v>182</v>
      </c>
      <c r="F308" s="125" t="s">
        <v>183</v>
      </c>
      <c r="G308" s="125" t="s">
        <v>157</v>
      </c>
      <c r="H308" s="127" t="s">
        <v>138</v>
      </c>
      <c r="I308" s="131"/>
      <c r="J308" s="129" t="s">
        <v>118</v>
      </c>
      <c r="K308" s="129"/>
      <c r="L308" s="130" t="s">
        <v>118</v>
      </c>
    </row>
    <row r="309" spans="2:12" ht="21.95" customHeight="1">
      <c r="B309" s="124">
        <v>15</v>
      </c>
      <c r="C309" s="125" t="s">
        <v>743</v>
      </c>
      <c r="D309" s="126" t="s">
        <v>744</v>
      </c>
      <c r="E309" s="125" t="s">
        <v>182</v>
      </c>
      <c r="F309" s="125" t="s">
        <v>183</v>
      </c>
      <c r="G309" s="125" t="s">
        <v>157</v>
      </c>
      <c r="H309" s="127" t="s">
        <v>138</v>
      </c>
      <c r="I309" s="131"/>
      <c r="J309" s="129" t="s">
        <v>118</v>
      </c>
      <c r="K309" s="129"/>
      <c r="L309" s="130" t="s">
        <v>118</v>
      </c>
    </row>
    <row r="310" spans="2:12" ht="21.95" customHeight="1">
      <c r="B310" s="124">
        <v>15</v>
      </c>
      <c r="C310" s="125" t="s">
        <v>745</v>
      </c>
      <c r="D310" s="126" t="s">
        <v>746</v>
      </c>
      <c r="E310" s="125" t="s">
        <v>733</v>
      </c>
      <c r="F310" s="125" t="s">
        <v>183</v>
      </c>
      <c r="G310" s="125" t="s">
        <v>157</v>
      </c>
      <c r="H310" s="127" t="s">
        <v>138</v>
      </c>
      <c r="I310" s="131"/>
      <c r="J310" s="129" t="s">
        <v>118</v>
      </c>
      <c r="K310" s="129"/>
      <c r="L310" s="130" t="s">
        <v>118</v>
      </c>
    </row>
    <row r="311" spans="2:12" ht="21.95" customHeight="1">
      <c r="B311" s="132">
        <v>15.5</v>
      </c>
      <c r="C311" s="133"/>
      <c r="D311" s="134" t="s">
        <v>747</v>
      </c>
      <c r="E311" s="133"/>
      <c r="F311" s="133"/>
      <c r="G311" s="133"/>
      <c r="H311" s="133"/>
      <c r="I311" s="140"/>
      <c r="J311" s="133"/>
      <c r="K311" s="141"/>
      <c r="L311" s="139"/>
    </row>
    <row r="312" spans="2:12" ht="21.95" customHeight="1">
      <c r="B312" s="124">
        <v>16</v>
      </c>
      <c r="C312" s="125" t="s">
        <v>748</v>
      </c>
      <c r="D312" s="126" t="s">
        <v>749</v>
      </c>
      <c r="E312" s="125" t="s">
        <v>182</v>
      </c>
      <c r="F312" s="125" t="s">
        <v>183</v>
      </c>
      <c r="G312" s="125"/>
      <c r="H312" s="127" t="s">
        <v>138</v>
      </c>
      <c r="I312" s="131"/>
      <c r="J312" s="129" t="s">
        <v>118</v>
      </c>
      <c r="K312" s="129"/>
      <c r="L312" s="130" t="s">
        <v>118</v>
      </c>
    </row>
    <row r="313" spans="2:12" ht="21.95" customHeight="1">
      <c r="B313" s="124">
        <v>6</v>
      </c>
      <c r="C313" s="125" t="s">
        <v>750</v>
      </c>
      <c r="D313" s="126" t="s">
        <v>751</v>
      </c>
      <c r="E313" s="125" t="s">
        <v>182</v>
      </c>
      <c r="F313" s="125" t="s">
        <v>183</v>
      </c>
      <c r="G313" s="125"/>
      <c r="H313" s="127" t="s">
        <v>117</v>
      </c>
      <c r="I313" s="128"/>
      <c r="J313" s="129"/>
      <c r="K313" s="129"/>
      <c r="L313" s="130" t="s">
        <v>118</v>
      </c>
    </row>
    <row r="314" spans="2:12" ht="21.95" customHeight="1">
      <c r="B314" s="124">
        <v>16</v>
      </c>
      <c r="C314" s="125" t="s">
        <v>752</v>
      </c>
      <c r="D314" s="126" t="s">
        <v>753</v>
      </c>
      <c r="E314" s="125" t="s">
        <v>182</v>
      </c>
      <c r="F314" s="125" t="s">
        <v>183</v>
      </c>
      <c r="G314" s="125"/>
      <c r="H314" s="127" t="s">
        <v>138</v>
      </c>
      <c r="I314" s="131"/>
      <c r="J314" s="129" t="s">
        <v>118</v>
      </c>
      <c r="K314" s="129"/>
      <c r="L314" s="130" t="s">
        <v>118</v>
      </c>
    </row>
    <row r="315" spans="2:12" ht="21.95" customHeight="1">
      <c r="B315" s="124">
        <v>16</v>
      </c>
      <c r="C315" s="125" t="s">
        <v>43</v>
      </c>
      <c r="D315" s="126" t="s">
        <v>44</v>
      </c>
      <c r="E315" s="125" t="s">
        <v>754</v>
      </c>
      <c r="F315" s="125" t="s">
        <v>755</v>
      </c>
      <c r="G315" s="125"/>
      <c r="H315" s="127" t="s">
        <v>536</v>
      </c>
      <c r="I315" s="131"/>
      <c r="J315" s="129"/>
      <c r="K315" s="129"/>
      <c r="L315" s="130" t="s">
        <v>118</v>
      </c>
    </row>
    <row r="316" spans="2:12" ht="21.95" customHeight="1">
      <c r="B316" s="124">
        <v>16</v>
      </c>
      <c r="C316" s="125" t="s">
        <v>41</v>
      </c>
      <c r="D316" s="126" t="s">
        <v>42</v>
      </c>
      <c r="E316" s="125" t="s">
        <v>754</v>
      </c>
      <c r="F316" s="125" t="s">
        <v>755</v>
      </c>
      <c r="G316" s="125"/>
      <c r="H316" s="127" t="s">
        <v>536</v>
      </c>
      <c r="I316" s="131"/>
      <c r="J316" s="129"/>
      <c r="K316" s="129"/>
      <c r="L316" s="130" t="s">
        <v>118</v>
      </c>
    </row>
    <row r="317" spans="2:12" ht="21.95" customHeight="1">
      <c r="B317" s="124">
        <v>16</v>
      </c>
      <c r="C317" s="125" t="s">
        <v>32</v>
      </c>
      <c r="D317" s="126" t="s">
        <v>756</v>
      </c>
      <c r="E317" s="125" t="s">
        <v>754</v>
      </c>
      <c r="F317" s="125" t="s">
        <v>183</v>
      </c>
      <c r="G317" s="125"/>
      <c r="H317" s="127" t="s">
        <v>117</v>
      </c>
      <c r="I317" s="131"/>
      <c r="J317" s="129"/>
      <c r="K317" s="129"/>
      <c r="L317" s="130" t="s">
        <v>118</v>
      </c>
    </row>
    <row r="318" spans="2:12" ht="21.95" customHeight="1">
      <c r="B318" s="124">
        <v>16</v>
      </c>
      <c r="C318" s="125" t="s">
        <v>757</v>
      </c>
      <c r="D318" s="126" t="s">
        <v>758</v>
      </c>
      <c r="E318" s="125" t="s">
        <v>182</v>
      </c>
      <c r="F318" s="125" t="s">
        <v>183</v>
      </c>
      <c r="G318" s="125"/>
      <c r="H318" s="127" t="s">
        <v>138</v>
      </c>
      <c r="I318" s="131"/>
      <c r="J318" s="129" t="s">
        <v>118</v>
      </c>
      <c r="K318" s="129"/>
      <c r="L318" s="130" t="s">
        <v>118</v>
      </c>
    </row>
    <row r="319" spans="2:12" ht="21.95" customHeight="1">
      <c r="B319" s="124">
        <v>16</v>
      </c>
      <c r="C319" s="125" t="s">
        <v>759</v>
      </c>
      <c r="D319" s="126" t="s">
        <v>760</v>
      </c>
      <c r="E319" s="125" t="s">
        <v>182</v>
      </c>
      <c r="F319" s="125" t="s">
        <v>183</v>
      </c>
      <c r="G319" s="125"/>
      <c r="H319" s="127" t="s">
        <v>138</v>
      </c>
      <c r="I319" s="131"/>
      <c r="J319" s="129" t="s">
        <v>118</v>
      </c>
      <c r="K319" s="129"/>
      <c r="L319" s="130" t="s">
        <v>118</v>
      </c>
    </row>
    <row r="320" spans="2:12" ht="21.95" customHeight="1">
      <c r="B320" s="124">
        <v>1</v>
      </c>
      <c r="C320" s="125" t="s">
        <v>761</v>
      </c>
      <c r="D320" s="126" t="s">
        <v>762</v>
      </c>
      <c r="E320" s="125" t="s">
        <v>182</v>
      </c>
      <c r="F320" s="125" t="s">
        <v>183</v>
      </c>
      <c r="G320" s="125" t="s">
        <v>116</v>
      </c>
      <c r="H320" s="127" t="s">
        <v>117</v>
      </c>
      <c r="I320" s="128"/>
      <c r="J320" s="129"/>
      <c r="K320" s="129"/>
      <c r="L320" s="130" t="s">
        <v>118</v>
      </c>
    </row>
    <row r="321" spans="1:12" ht="21.95" customHeight="1">
      <c r="B321" s="124">
        <v>16</v>
      </c>
      <c r="C321" s="125" t="s">
        <v>763</v>
      </c>
      <c r="D321" s="126" t="s">
        <v>764</v>
      </c>
      <c r="E321" s="125" t="s">
        <v>182</v>
      </c>
      <c r="F321" s="125" t="s">
        <v>183</v>
      </c>
      <c r="G321" s="125"/>
      <c r="H321" s="127" t="s">
        <v>138</v>
      </c>
      <c r="I321" s="131"/>
      <c r="J321" s="129" t="s">
        <v>118</v>
      </c>
      <c r="K321" s="129"/>
      <c r="L321" s="130" t="s">
        <v>118</v>
      </c>
    </row>
    <row r="322" spans="1:12" ht="21.95" customHeight="1">
      <c r="B322" s="124">
        <v>16</v>
      </c>
      <c r="C322" s="125" t="s">
        <v>765</v>
      </c>
      <c r="D322" s="126" t="s">
        <v>766</v>
      </c>
      <c r="E322" s="125" t="s">
        <v>754</v>
      </c>
      <c r="F322" s="125" t="s">
        <v>755</v>
      </c>
      <c r="G322" s="125"/>
      <c r="H322" s="127" t="s">
        <v>138</v>
      </c>
      <c r="I322" s="131"/>
      <c r="J322" s="129" t="s">
        <v>118</v>
      </c>
      <c r="K322" s="129"/>
      <c r="L322" s="130" t="s">
        <v>118</v>
      </c>
    </row>
    <row r="323" spans="1:12" ht="21.95" customHeight="1">
      <c r="B323" s="124">
        <v>16</v>
      </c>
      <c r="C323" s="125" t="s">
        <v>767</v>
      </c>
      <c r="D323" s="126" t="s">
        <v>768</v>
      </c>
      <c r="E323" s="125" t="s">
        <v>206</v>
      </c>
      <c r="F323" s="125" t="s">
        <v>148</v>
      </c>
      <c r="G323" s="125"/>
      <c r="H323" s="127" t="s">
        <v>138</v>
      </c>
      <c r="I323" s="131"/>
      <c r="J323" s="129" t="s">
        <v>118</v>
      </c>
      <c r="K323" s="129"/>
      <c r="L323" s="130" t="s">
        <v>118</v>
      </c>
    </row>
    <row r="324" spans="1:12" ht="21.95" customHeight="1">
      <c r="B324" s="124">
        <v>16</v>
      </c>
      <c r="C324" s="125" t="s">
        <v>769</v>
      </c>
      <c r="D324" s="126" t="s">
        <v>770</v>
      </c>
      <c r="E324" s="125" t="s">
        <v>182</v>
      </c>
      <c r="F324" s="125" t="s">
        <v>183</v>
      </c>
      <c r="G324" s="125" t="s">
        <v>157</v>
      </c>
      <c r="H324" s="127" t="s">
        <v>138</v>
      </c>
      <c r="I324" s="131"/>
      <c r="J324" s="129" t="s">
        <v>118</v>
      </c>
      <c r="K324" s="129"/>
      <c r="L324" s="130" t="s">
        <v>118</v>
      </c>
    </row>
    <row r="325" spans="1:12" ht="21.95" customHeight="1">
      <c r="B325" s="124">
        <v>16</v>
      </c>
      <c r="C325" s="125">
        <v>7051</v>
      </c>
      <c r="D325" s="126" t="s">
        <v>771</v>
      </c>
      <c r="E325" s="125" t="s">
        <v>755</v>
      </c>
      <c r="F325" s="125" t="s">
        <v>755</v>
      </c>
      <c r="G325" s="125"/>
      <c r="H325" s="127"/>
      <c r="I325" s="131"/>
      <c r="J325" s="129" t="s">
        <v>118</v>
      </c>
      <c r="K325" s="129"/>
      <c r="L325" s="130" t="s">
        <v>118</v>
      </c>
    </row>
    <row r="326" spans="1:12" ht="21.95" customHeight="1">
      <c r="B326" s="124">
        <v>16</v>
      </c>
      <c r="C326" s="125">
        <v>7052</v>
      </c>
      <c r="D326" s="126" t="s">
        <v>772</v>
      </c>
      <c r="E326" s="125" t="s">
        <v>755</v>
      </c>
      <c r="F326" s="125" t="s">
        <v>755</v>
      </c>
      <c r="G326" s="125"/>
      <c r="H326" s="127"/>
      <c r="I326" s="131"/>
      <c r="J326" s="129" t="s">
        <v>118</v>
      </c>
      <c r="K326" s="129"/>
      <c r="L326" s="130" t="s">
        <v>118</v>
      </c>
    </row>
    <row r="327" spans="1:12" ht="21.95" customHeight="1">
      <c r="B327" s="124">
        <v>16</v>
      </c>
      <c r="C327" s="125" t="s">
        <v>773</v>
      </c>
      <c r="D327" s="165" t="s">
        <v>774</v>
      </c>
      <c r="E327" s="125" t="s">
        <v>755</v>
      </c>
      <c r="F327" s="125" t="s">
        <v>755</v>
      </c>
      <c r="G327" s="125"/>
      <c r="H327" s="127"/>
      <c r="I327" s="131"/>
      <c r="J327" s="129" t="s">
        <v>118</v>
      </c>
      <c r="K327" s="129"/>
      <c r="L327" s="130" t="s">
        <v>118</v>
      </c>
    </row>
    <row r="328" spans="1:12" ht="21.95" customHeight="1">
      <c r="B328" s="124">
        <v>16</v>
      </c>
      <c r="C328" s="125" t="s">
        <v>775</v>
      </c>
      <c r="D328" s="126" t="s">
        <v>776</v>
      </c>
      <c r="E328" s="125" t="s">
        <v>182</v>
      </c>
      <c r="F328" s="125" t="s">
        <v>183</v>
      </c>
      <c r="G328" s="125"/>
      <c r="H328" s="127" t="s">
        <v>138</v>
      </c>
      <c r="I328" s="167"/>
      <c r="J328" s="129" t="s">
        <v>118</v>
      </c>
      <c r="K328" s="168"/>
      <c r="L328" s="169" t="s">
        <v>118</v>
      </c>
    </row>
    <row r="329" spans="1:12" ht="21.95" customHeight="1">
      <c r="A329" s="92" t="s">
        <v>159</v>
      </c>
      <c r="B329" s="124">
        <v>16</v>
      </c>
      <c r="C329" s="125" t="s">
        <v>777</v>
      </c>
      <c r="D329" s="126" t="s">
        <v>778</v>
      </c>
      <c r="E329" s="125" t="s">
        <v>147</v>
      </c>
      <c r="F329" s="125" t="s">
        <v>755</v>
      </c>
      <c r="G329" s="125"/>
      <c r="H329" s="127" t="s">
        <v>117</v>
      </c>
      <c r="I329" s="131"/>
      <c r="J329" s="129"/>
      <c r="K329" s="129"/>
      <c r="L329" s="130" t="s">
        <v>118</v>
      </c>
    </row>
    <row r="330" spans="1:12" ht="21.95" customHeight="1">
      <c r="B330" s="124">
        <v>16</v>
      </c>
      <c r="C330" s="125" t="s">
        <v>779</v>
      </c>
      <c r="D330" s="126" t="s">
        <v>780</v>
      </c>
      <c r="E330" s="125" t="s">
        <v>754</v>
      </c>
      <c r="F330" s="125" t="s">
        <v>755</v>
      </c>
      <c r="G330" s="125"/>
      <c r="H330" s="127" t="s">
        <v>138</v>
      </c>
      <c r="I330" s="131"/>
      <c r="J330" s="129" t="s">
        <v>118</v>
      </c>
      <c r="K330" s="129"/>
      <c r="L330" s="130" t="s">
        <v>118</v>
      </c>
    </row>
    <row r="331" spans="1:12" ht="21.95" customHeight="1">
      <c r="B331" s="124">
        <v>16</v>
      </c>
      <c r="C331" s="124" t="s">
        <v>781</v>
      </c>
      <c r="D331" s="126" t="s">
        <v>782</v>
      </c>
      <c r="E331" s="125" t="s">
        <v>182</v>
      </c>
      <c r="F331" s="125" t="s">
        <v>183</v>
      </c>
      <c r="G331" s="125"/>
      <c r="H331" s="127" t="s">
        <v>138</v>
      </c>
      <c r="I331" s="131"/>
      <c r="J331" s="129" t="s">
        <v>118</v>
      </c>
      <c r="K331" s="129"/>
      <c r="L331" s="130" t="s">
        <v>118</v>
      </c>
    </row>
    <row r="332" spans="1:12" ht="21.95" customHeight="1">
      <c r="B332" s="124">
        <v>16</v>
      </c>
      <c r="C332" s="124" t="s">
        <v>51</v>
      </c>
      <c r="D332" s="126" t="s">
        <v>52</v>
      </c>
      <c r="E332" s="125" t="s">
        <v>754</v>
      </c>
      <c r="F332" s="125" t="s">
        <v>755</v>
      </c>
      <c r="G332" s="125" t="s">
        <v>157</v>
      </c>
      <c r="H332" s="127" t="s">
        <v>536</v>
      </c>
      <c r="I332" s="131"/>
      <c r="J332" s="129"/>
      <c r="K332" s="129"/>
      <c r="L332" s="130" t="s">
        <v>118</v>
      </c>
    </row>
    <row r="333" spans="1:12" ht="21.95" customHeight="1">
      <c r="B333" s="124">
        <v>15</v>
      </c>
      <c r="C333" s="124" t="s">
        <v>783</v>
      </c>
      <c r="D333" s="126" t="s">
        <v>784</v>
      </c>
      <c r="E333" s="125" t="s">
        <v>685</v>
      </c>
      <c r="F333" s="125" t="s">
        <v>148</v>
      </c>
      <c r="G333" s="125"/>
      <c r="H333" s="127" t="s">
        <v>138</v>
      </c>
      <c r="I333" s="131"/>
      <c r="J333" s="129" t="s">
        <v>118</v>
      </c>
      <c r="K333" s="129"/>
      <c r="L333" s="130" t="s">
        <v>118</v>
      </c>
    </row>
    <row r="334" spans="1:12" ht="21.95" customHeight="1">
      <c r="B334" s="124">
        <v>15</v>
      </c>
      <c r="C334" s="125" t="s">
        <v>785</v>
      </c>
      <c r="D334" s="126" t="s">
        <v>786</v>
      </c>
      <c r="E334" s="125" t="s">
        <v>733</v>
      </c>
      <c r="F334" s="125" t="s">
        <v>734</v>
      </c>
      <c r="G334" s="125"/>
      <c r="H334" s="127" t="s">
        <v>138</v>
      </c>
      <c r="I334" s="131"/>
      <c r="J334" s="129" t="s">
        <v>118</v>
      </c>
      <c r="K334" s="129"/>
      <c r="L334" s="130" t="s">
        <v>118</v>
      </c>
    </row>
    <row r="335" spans="1:12" ht="24" customHeight="1">
      <c r="B335" s="124">
        <v>16</v>
      </c>
      <c r="C335" s="125" t="s">
        <v>787</v>
      </c>
      <c r="D335" s="126" t="s">
        <v>788</v>
      </c>
      <c r="E335" s="125" t="s">
        <v>182</v>
      </c>
      <c r="F335" s="125" t="s">
        <v>183</v>
      </c>
      <c r="G335" s="125" t="s">
        <v>157</v>
      </c>
      <c r="H335" s="127" t="s">
        <v>138</v>
      </c>
      <c r="I335" s="131"/>
      <c r="J335" s="129" t="s">
        <v>118</v>
      </c>
      <c r="K335" s="129"/>
      <c r="L335" s="130" t="s">
        <v>118</v>
      </c>
    </row>
    <row r="336" spans="1:12" ht="21.95" customHeight="1">
      <c r="B336" s="124">
        <v>16</v>
      </c>
      <c r="C336" s="125" t="s">
        <v>789</v>
      </c>
      <c r="D336" s="126" t="s">
        <v>790</v>
      </c>
      <c r="E336" s="125" t="s">
        <v>754</v>
      </c>
      <c r="F336" s="125" t="s">
        <v>755</v>
      </c>
      <c r="G336" s="125"/>
      <c r="H336" s="127" t="s">
        <v>138</v>
      </c>
      <c r="I336" s="131"/>
      <c r="J336" s="129" t="s">
        <v>118</v>
      </c>
      <c r="K336" s="129"/>
      <c r="L336" s="130" t="s">
        <v>118</v>
      </c>
    </row>
    <row r="337" spans="2:12" ht="21.95" customHeight="1">
      <c r="B337" s="124">
        <v>16</v>
      </c>
      <c r="C337" s="125" t="s">
        <v>59</v>
      </c>
      <c r="D337" s="126" t="s">
        <v>60</v>
      </c>
      <c r="E337" s="125" t="s">
        <v>754</v>
      </c>
      <c r="F337" s="125" t="s">
        <v>755</v>
      </c>
      <c r="G337" s="125"/>
      <c r="H337" s="127" t="s">
        <v>791</v>
      </c>
      <c r="I337" s="131"/>
      <c r="J337" s="129"/>
      <c r="K337" s="129"/>
      <c r="L337" s="130" t="s">
        <v>118</v>
      </c>
    </row>
    <row r="338" spans="2:12" ht="21.95" customHeight="1">
      <c r="B338" s="124">
        <v>16</v>
      </c>
      <c r="C338" s="125" t="s">
        <v>792</v>
      </c>
      <c r="D338" s="126" t="s">
        <v>793</v>
      </c>
      <c r="E338" s="125" t="s">
        <v>182</v>
      </c>
      <c r="F338" s="125" t="s">
        <v>183</v>
      </c>
      <c r="G338" s="125"/>
      <c r="H338" s="127" t="s">
        <v>138</v>
      </c>
      <c r="I338" s="131"/>
      <c r="J338" s="129" t="s">
        <v>118</v>
      </c>
      <c r="K338" s="129"/>
      <c r="L338" s="130" t="s">
        <v>118</v>
      </c>
    </row>
    <row r="339" spans="2:12" ht="21.95" customHeight="1">
      <c r="B339" s="124">
        <v>16</v>
      </c>
      <c r="C339" s="125" t="s">
        <v>794</v>
      </c>
      <c r="D339" s="126" t="s">
        <v>795</v>
      </c>
      <c r="E339" s="125" t="s">
        <v>182</v>
      </c>
      <c r="F339" s="125" t="s">
        <v>183</v>
      </c>
      <c r="G339" s="125"/>
      <c r="H339" s="127" t="s">
        <v>138</v>
      </c>
      <c r="I339" s="131"/>
      <c r="J339" s="129" t="s">
        <v>118</v>
      </c>
      <c r="K339" s="129"/>
      <c r="L339" s="130" t="s">
        <v>118</v>
      </c>
    </row>
    <row r="340" spans="2:12" ht="21.95" customHeight="1">
      <c r="B340" s="124">
        <v>16</v>
      </c>
      <c r="C340" s="125" t="s">
        <v>796</v>
      </c>
      <c r="D340" s="126" t="s">
        <v>797</v>
      </c>
      <c r="E340" s="125" t="s">
        <v>182</v>
      </c>
      <c r="F340" s="125" t="s">
        <v>183</v>
      </c>
      <c r="G340" s="125"/>
      <c r="H340" s="127" t="s">
        <v>138</v>
      </c>
      <c r="I340" s="131"/>
      <c r="J340" s="129" t="s">
        <v>118</v>
      </c>
      <c r="K340" s="129"/>
      <c r="L340" s="130" t="s">
        <v>118</v>
      </c>
    </row>
    <row r="341" spans="2:12" ht="21.95" customHeight="1">
      <c r="B341" s="124">
        <v>16</v>
      </c>
      <c r="C341" s="125" t="s">
        <v>798</v>
      </c>
      <c r="D341" s="126" t="s">
        <v>799</v>
      </c>
      <c r="E341" s="125" t="s">
        <v>182</v>
      </c>
      <c r="F341" s="125" t="s">
        <v>755</v>
      </c>
      <c r="G341" s="125"/>
      <c r="H341" s="127" t="s">
        <v>138</v>
      </c>
      <c r="I341" s="131"/>
      <c r="J341" s="129" t="s">
        <v>118</v>
      </c>
      <c r="K341" s="129"/>
      <c r="L341" s="130" t="s">
        <v>118</v>
      </c>
    </row>
    <row r="342" spans="2:12" ht="21.95" customHeight="1">
      <c r="B342" s="124">
        <v>15</v>
      </c>
      <c r="C342" s="125" t="s">
        <v>800</v>
      </c>
      <c r="D342" s="126" t="s">
        <v>801</v>
      </c>
      <c r="E342" s="125" t="s">
        <v>754</v>
      </c>
      <c r="F342" s="125" t="s">
        <v>755</v>
      </c>
      <c r="G342" s="125" t="s">
        <v>157</v>
      </c>
      <c r="H342" s="127" t="s">
        <v>138</v>
      </c>
      <c r="I342" s="131"/>
      <c r="J342" s="129" t="s">
        <v>118</v>
      </c>
      <c r="K342" s="129"/>
      <c r="L342" s="130" t="s">
        <v>118</v>
      </c>
    </row>
    <row r="343" spans="2:12" ht="21.95" customHeight="1">
      <c r="B343" s="124">
        <v>15</v>
      </c>
      <c r="C343" s="125" t="s">
        <v>802</v>
      </c>
      <c r="D343" s="126" t="s">
        <v>803</v>
      </c>
      <c r="E343" s="125" t="s">
        <v>754</v>
      </c>
      <c r="F343" s="125" t="s">
        <v>755</v>
      </c>
      <c r="G343" s="125" t="s">
        <v>157</v>
      </c>
      <c r="H343" s="127" t="s">
        <v>138</v>
      </c>
      <c r="I343" s="131"/>
      <c r="J343" s="129" t="s">
        <v>118</v>
      </c>
      <c r="K343" s="129"/>
      <c r="L343" s="130" t="s">
        <v>118</v>
      </c>
    </row>
    <row r="344" spans="2:12" ht="21.95" customHeight="1">
      <c r="B344" s="124">
        <v>16</v>
      </c>
      <c r="C344" s="125" t="s">
        <v>804</v>
      </c>
      <c r="D344" s="126" t="s">
        <v>805</v>
      </c>
      <c r="E344" s="125" t="s">
        <v>754</v>
      </c>
      <c r="F344" s="125" t="s">
        <v>755</v>
      </c>
      <c r="G344" s="125"/>
      <c r="H344" s="127" t="s">
        <v>138</v>
      </c>
      <c r="I344" s="131"/>
      <c r="J344" s="129" t="s">
        <v>118</v>
      </c>
      <c r="K344" s="129"/>
      <c r="L344" s="130" t="s">
        <v>118</v>
      </c>
    </row>
    <row r="345" spans="2:12" ht="21.95" customHeight="1">
      <c r="B345" s="124">
        <v>16</v>
      </c>
      <c r="C345" s="125" t="s">
        <v>806</v>
      </c>
      <c r="D345" s="126" t="s">
        <v>807</v>
      </c>
      <c r="E345" s="125" t="s">
        <v>182</v>
      </c>
      <c r="F345" s="125" t="s">
        <v>183</v>
      </c>
      <c r="G345" s="125"/>
      <c r="H345" s="127" t="s">
        <v>138</v>
      </c>
      <c r="I345" s="161"/>
      <c r="J345" s="129" t="s">
        <v>118</v>
      </c>
      <c r="K345" s="150"/>
      <c r="L345" s="151" t="s">
        <v>118</v>
      </c>
    </row>
    <row r="346" spans="2:12" ht="21.95" customHeight="1">
      <c r="B346" s="124">
        <v>16</v>
      </c>
      <c r="C346" s="125" t="s">
        <v>808</v>
      </c>
      <c r="D346" s="126" t="s">
        <v>809</v>
      </c>
      <c r="E346" s="125" t="s">
        <v>182</v>
      </c>
      <c r="F346" s="125" t="s">
        <v>183</v>
      </c>
      <c r="G346" s="125" t="s">
        <v>157</v>
      </c>
      <c r="H346" s="127" t="s">
        <v>117</v>
      </c>
      <c r="I346" s="170"/>
      <c r="J346" s="129"/>
      <c r="K346" s="150"/>
      <c r="L346" s="151" t="s">
        <v>118</v>
      </c>
    </row>
    <row r="347" spans="2:12" ht="21.95" customHeight="1">
      <c r="B347" s="124">
        <v>16</v>
      </c>
      <c r="C347" s="125" t="s">
        <v>810</v>
      </c>
      <c r="D347" s="126" t="s">
        <v>811</v>
      </c>
      <c r="E347" s="125" t="s">
        <v>182</v>
      </c>
      <c r="F347" s="125" t="s">
        <v>183</v>
      </c>
      <c r="G347" s="125"/>
      <c r="H347" s="127" t="s">
        <v>117</v>
      </c>
      <c r="I347" s="170"/>
      <c r="J347" s="129"/>
      <c r="K347" s="150"/>
      <c r="L347" s="151" t="s">
        <v>118</v>
      </c>
    </row>
    <row r="348" spans="2:12" ht="21.95" customHeight="1">
      <c r="B348" s="124">
        <v>15</v>
      </c>
      <c r="C348" s="125" t="s">
        <v>812</v>
      </c>
      <c r="D348" s="126" t="s">
        <v>813</v>
      </c>
      <c r="E348" s="125" t="s">
        <v>206</v>
      </c>
      <c r="F348" s="125" t="s">
        <v>148</v>
      </c>
      <c r="G348" s="125" t="s">
        <v>157</v>
      </c>
      <c r="H348" s="127" t="s">
        <v>138</v>
      </c>
      <c r="I348" s="161"/>
      <c r="J348" s="129" t="s">
        <v>118</v>
      </c>
      <c r="K348" s="150"/>
      <c r="L348" s="151" t="s">
        <v>118</v>
      </c>
    </row>
    <row r="349" spans="2:12" ht="21.95" customHeight="1">
      <c r="B349" s="124">
        <v>16</v>
      </c>
      <c r="C349" s="125" t="s">
        <v>72</v>
      </c>
      <c r="D349" s="126" t="s">
        <v>73</v>
      </c>
      <c r="E349" s="125" t="s">
        <v>814</v>
      </c>
      <c r="F349" s="125" t="s">
        <v>755</v>
      </c>
      <c r="G349" s="125" t="s">
        <v>157</v>
      </c>
      <c r="H349" s="127" t="s">
        <v>791</v>
      </c>
      <c r="I349" s="170"/>
      <c r="J349" s="129"/>
      <c r="K349" s="150"/>
      <c r="L349" s="151" t="s">
        <v>118</v>
      </c>
    </row>
    <row r="350" spans="2:12" ht="21.95" customHeight="1">
      <c r="B350" s="124">
        <v>16</v>
      </c>
      <c r="C350" s="125" t="s">
        <v>37</v>
      </c>
      <c r="D350" s="126" t="s">
        <v>815</v>
      </c>
      <c r="E350" s="125" t="s">
        <v>179</v>
      </c>
      <c r="F350" s="125" t="s">
        <v>183</v>
      </c>
      <c r="G350" s="125"/>
      <c r="H350" s="127" t="s">
        <v>816</v>
      </c>
      <c r="I350" s="170"/>
      <c r="J350" s="129"/>
      <c r="K350" s="150"/>
      <c r="L350" s="151" t="s">
        <v>118</v>
      </c>
    </row>
    <row r="351" spans="2:12" ht="21.95" customHeight="1">
      <c r="B351" s="171">
        <v>16</v>
      </c>
      <c r="C351" s="172" t="s">
        <v>64</v>
      </c>
      <c r="D351" s="173" t="s">
        <v>817</v>
      </c>
      <c r="E351" s="172" t="s">
        <v>147</v>
      </c>
      <c r="F351" s="172" t="s">
        <v>755</v>
      </c>
      <c r="G351" s="172" t="s">
        <v>157</v>
      </c>
      <c r="H351" s="174" t="s">
        <v>536</v>
      </c>
      <c r="I351" s="175"/>
      <c r="J351" s="176"/>
      <c r="K351" s="177"/>
      <c r="L351" s="178" t="s">
        <v>118</v>
      </c>
    </row>
  </sheetData>
  <mergeCells count="1">
    <mergeCell ref="E4:F4"/>
  </mergeCells>
  <printOptions horizontalCentered="1"/>
  <pageMargins left="0.39374999999999999" right="0.39374999999999999" top="0.59027777777777801" bottom="0.98402777777777795" header="0.511811023622047" footer="0.51180555555555596"/>
  <pageSetup paperSize="9" orientation="portrait" horizontalDpi="300" verticalDpi="300"/>
  <headerFooter>
    <oddFooter>&amp;L&amp;D   &amp;T&amp;CPágina &amp;P&amp;R&amp;F  [&amp;A]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abSelected="1" zoomScaleNormal="100" workbookViewId="0">
      <selection activeCell="Q25" sqref="Q25"/>
    </sheetView>
  </sheetViews>
  <sheetFormatPr defaultColWidth="8.83203125" defaultRowHeight="11.25"/>
  <cols>
    <col min="1" max="1" width="55.1640625" customWidth="1"/>
    <col min="4" max="7" width="14.33203125" hidden="1" customWidth="1"/>
    <col min="8" max="8" width="13.1640625" customWidth="1"/>
    <col min="10" max="10" width="23.33203125" bestFit="1" customWidth="1"/>
    <col min="11" max="11" width="18.6640625" bestFit="1" customWidth="1"/>
    <col min="12" max="15" width="15.33203125" customWidth="1"/>
    <col min="16" max="16" width="20.33203125" customWidth="1"/>
    <col min="17" max="17" width="21.1640625" customWidth="1"/>
  </cols>
  <sheetData>
    <row r="1" spans="1:17" ht="12">
      <c r="A1" s="179" t="s">
        <v>0</v>
      </c>
      <c r="B1" s="180"/>
      <c r="C1" s="4"/>
      <c r="D1" s="4"/>
      <c r="E1" s="4"/>
      <c r="F1" s="4"/>
      <c r="G1" s="4"/>
      <c r="H1" s="4"/>
      <c r="I1" s="181"/>
      <c r="J1" s="4"/>
      <c r="K1" s="182"/>
      <c r="L1" s="4"/>
      <c r="M1" s="4"/>
      <c r="N1" s="4"/>
      <c r="O1" s="4"/>
      <c r="P1" s="4"/>
      <c r="Q1" s="182"/>
    </row>
    <row r="2" spans="1:17" ht="12">
      <c r="A2" s="179" t="s">
        <v>2</v>
      </c>
      <c r="B2" s="180"/>
      <c r="C2" s="4"/>
      <c r="D2" s="4"/>
      <c r="E2" s="4"/>
      <c r="F2" s="4"/>
      <c r="G2" s="4"/>
      <c r="H2" s="4"/>
      <c r="I2" s="181"/>
      <c r="J2" s="4"/>
      <c r="K2" s="182"/>
      <c r="L2" s="4"/>
      <c r="M2" s="4"/>
      <c r="N2" s="4"/>
      <c r="O2" s="4"/>
      <c r="P2" s="4"/>
      <c r="Q2" s="182"/>
    </row>
    <row r="3" spans="1:17" ht="12">
      <c r="A3" s="179" t="s">
        <v>3</v>
      </c>
      <c r="B3" s="180"/>
      <c r="C3" s="4"/>
      <c r="D3" s="4"/>
      <c r="E3" s="4"/>
      <c r="F3" s="4"/>
      <c r="G3" s="4"/>
      <c r="H3" s="4"/>
      <c r="I3" s="181"/>
      <c r="J3" s="4"/>
      <c r="K3" s="182"/>
      <c r="L3" s="4"/>
      <c r="M3" s="4"/>
      <c r="N3" s="4"/>
      <c r="O3" s="4"/>
      <c r="P3" s="4"/>
      <c r="Q3" s="182"/>
    </row>
    <row r="4" spans="1:17">
      <c r="A4" s="4"/>
      <c r="B4" s="4"/>
      <c r="C4" s="4"/>
      <c r="D4" s="4"/>
      <c r="E4" s="4"/>
      <c r="F4" s="4"/>
      <c r="G4" s="4"/>
      <c r="H4" s="4"/>
      <c r="I4" s="181"/>
      <c r="J4" s="4"/>
      <c r="K4" s="182"/>
      <c r="L4" s="4"/>
      <c r="M4" s="4"/>
      <c r="N4" s="4"/>
      <c r="O4" s="4"/>
      <c r="P4" s="4"/>
      <c r="Q4" s="182"/>
    </row>
    <row r="5" spans="1:17" ht="15.75">
      <c r="A5" s="183" t="s">
        <v>954</v>
      </c>
      <c r="B5" s="183"/>
      <c r="C5" s="184"/>
      <c r="D5" s="184"/>
      <c r="E5" s="184"/>
      <c r="F5" s="184"/>
      <c r="G5" s="184"/>
      <c r="H5" s="184"/>
      <c r="I5" s="181"/>
      <c r="J5" s="184"/>
      <c r="K5" s="185"/>
      <c r="L5" s="184"/>
      <c r="M5" s="184"/>
      <c r="N5" s="184"/>
      <c r="O5" s="184"/>
      <c r="P5" s="184"/>
      <c r="Q5" s="185"/>
    </row>
    <row r="6" spans="1:17">
      <c r="A6" s="4"/>
      <c r="B6" s="4"/>
      <c r="C6" s="4"/>
      <c r="D6" s="4"/>
      <c r="E6" s="4"/>
      <c r="F6" s="4"/>
      <c r="G6" s="4"/>
      <c r="H6" s="4"/>
      <c r="I6" s="181"/>
      <c r="J6" s="4"/>
      <c r="K6" s="182"/>
      <c r="L6" s="4"/>
      <c r="M6" s="4"/>
      <c r="N6" s="4"/>
      <c r="O6" s="4"/>
      <c r="P6" s="4"/>
      <c r="Q6" s="182"/>
    </row>
    <row r="7" spans="1:17" ht="12.4" customHeight="1">
      <c r="A7" s="186"/>
      <c r="B7" s="269" t="s">
        <v>818</v>
      </c>
      <c r="C7" s="269" t="s">
        <v>819</v>
      </c>
      <c r="D7" s="269" t="s">
        <v>820</v>
      </c>
      <c r="E7" s="269" t="s">
        <v>821</v>
      </c>
      <c r="F7" s="269" t="s">
        <v>822</v>
      </c>
      <c r="G7" s="269" t="s">
        <v>823</v>
      </c>
      <c r="H7" s="269" t="s">
        <v>824</v>
      </c>
      <c r="I7" s="270" t="s">
        <v>825</v>
      </c>
      <c r="J7" s="271" t="s">
        <v>826</v>
      </c>
      <c r="K7" s="271" t="s">
        <v>827</v>
      </c>
      <c r="L7" s="266" t="s">
        <v>828</v>
      </c>
      <c r="M7" s="266"/>
      <c r="N7" s="266" t="s">
        <v>829</v>
      </c>
      <c r="O7" s="266"/>
      <c r="P7" s="267" t="s">
        <v>830</v>
      </c>
      <c r="Q7" s="267" t="s">
        <v>831</v>
      </c>
    </row>
    <row r="8" spans="1:17" ht="55.5" customHeight="1">
      <c r="A8" s="26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187" t="s">
        <v>832</v>
      </c>
      <c r="M8" s="187" t="s">
        <v>833</v>
      </c>
      <c r="N8" s="187" t="s">
        <v>832</v>
      </c>
      <c r="O8" s="187" t="s">
        <v>833</v>
      </c>
      <c r="P8" s="267"/>
      <c r="Q8" s="267"/>
    </row>
    <row r="9" spans="1:17" ht="12.75">
      <c r="A9" s="268" t="s">
        <v>834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</row>
    <row r="10" spans="1:17">
      <c r="A10" s="199" t="s">
        <v>835</v>
      </c>
      <c r="B10" s="188">
        <f>Bovinos!B11</f>
        <v>0</v>
      </c>
      <c r="C10" s="189">
        <f>Bovinos!C12+Bovinos!D12</f>
        <v>0</v>
      </c>
      <c r="D10" s="189">
        <f>Bovinos!C12</f>
        <v>0</v>
      </c>
      <c r="E10" s="189">
        <f>Bovinos!D12</f>
        <v>0</v>
      </c>
      <c r="F10" s="189">
        <f>Bovinos!E12</f>
        <v>0</v>
      </c>
      <c r="G10" s="189">
        <f>Bovinos!F12</f>
        <v>0</v>
      </c>
      <c r="H10" s="190" t="e">
        <f t="shared" ref="H10:H21" si="0">C10/B10</f>
        <v>#DIV/0!</v>
      </c>
      <c r="I10" s="190" t="e">
        <f t="shared" ref="I10:I21" si="1">K10/C10</f>
        <v>#DIV/0!</v>
      </c>
      <c r="J10" s="191"/>
      <c r="K10" s="189" t="e">
        <f>ROUND(J10*SUM(C10)/B10,0)</f>
        <v>#DIV/0!</v>
      </c>
      <c r="L10" s="192"/>
      <c r="M10" s="192"/>
      <c r="N10" s="193"/>
      <c r="O10" s="193"/>
      <c r="P10" s="194" t="e">
        <f t="shared" ref="P10:P20" si="2">+Q10/K10*1000</f>
        <v>#DIV/0!</v>
      </c>
      <c r="Q10" s="195" t="e">
        <f t="shared" ref="Q10:Q20" si="3">+(L10*N10*K10+M10*O10*K10)/1000</f>
        <v>#DIV/0!</v>
      </c>
    </row>
    <row r="11" spans="1:17">
      <c r="A11" s="199" t="s">
        <v>836</v>
      </c>
      <c r="B11" s="188">
        <f>Bovinos!B26</f>
        <v>0</v>
      </c>
      <c r="C11" s="189">
        <f>Bovinos!C27+Bovinos!D27</f>
        <v>0</v>
      </c>
      <c r="D11" s="189">
        <f>Bovinos!C27</f>
        <v>0</v>
      </c>
      <c r="E11" s="189">
        <f>Bovinos!D27</f>
        <v>0</v>
      </c>
      <c r="F11" s="189">
        <f>Bovinos!E27</f>
        <v>0</v>
      </c>
      <c r="G11" s="189">
        <f>Bovinos!F27</f>
        <v>0</v>
      </c>
      <c r="H11" s="190" t="e">
        <f t="shared" si="0"/>
        <v>#DIV/0!</v>
      </c>
      <c r="I11" s="190" t="e">
        <f t="shared" si="1"/>
        <v>#DIV/0!</v>
      </c>
      <c r="J11" s="191"/>
      <c r="K11" s="189" t="e">
        <f>ROUND(J11*SUM(C11)/B11,0)</f>
        <v>#DIV/0!</v>
      </c>
      <c r="L11" s="196"/>
      <c r="M11" s="196"/>
      <c r="N11" s="197"/>
      <c r="O11" s="197"/>
      <c r="P11" s="194" t="e">
        <f t="shared" si="2"/>
        <v>#DIV/0!</v>
      </c>
      <c r="Q11" s="195" t="e">
        <f t="shared" si="3"/>
        <v>#DIV/0!</v>
      </c>
    </row>
    <row r="12" spans="1:17">
      <c r="A12" s="199" t="s">
        <v>837</v>
      </c>
      <c r="B12" s="188">
        <f>Bovinos!B41</f>
        <v>0</v>
      </c>
      <c r="C12" s="189">
        <f>Bovinos!C42+Bovinos!D42</f>
        <v>0</v>
      </c>
      <c r="D12" s="189">
        <f>Bovinos!C42</f>
        <v>0</v>
      </c>
      <c r="E12" s="189">
        <f>Bovinos!D42</f>
        <v>0</v>
      </c>
      <c r="F12" s="189">
        <f>Bovinos!E42</f>
        <v>0</v>
      </c>
      <c r="G12" s="189">
        <f>Bovinos!F42</f>
        <v>0</v>
      </c>
      <c r="H12" s="190" t="e">
        <f t="shared" si="0"/>
        <v>#DIV/0!</v>
      </c>
      <c r="I12" s="190" t="e">
        <f t="shared" si="1"/>
        <v>#DIV/0!</v>
      </c>
      <c r="J12" s="191"/>
      <c r="K12" s="189" t="e">
        <f>ROUND(J12*SUM(C12)/B12,0)</f>
        <v>#DIV/0!</v>
      </c>
      <c r="L12" s="192"/>
      <c r="M12" s="192"/>
      <c r="N12" s="193"/>
      <c r="O12" s="193"/>
      <c r="P12" s="194" t="e">
        <f t="shared" si="2"/>
        <v>#DIV/0!</v>
      </c>
      <c r="Q12" s="195" t="e">
        <f t="shared" si="3"/>
        <v>#DIV/0!</v>
      </c>
    </row>
    <row r="13" spans="1:17">
      <c r="A13" s="199" t="s">
        <v>838</v>
      </c>
      <c r="B13" s="188">
        <f>Bovinos!B56</f>
        <v>0</v>
      </c>
      <c r="C13" s="189">
        <f>Bovinos!C57+Bovinos!D57</f>
        <v>0</v>
      </c>
      <c r="D13" s="189">
        <f>Bovinos!C57</f>
        <v>0</v>
      </c>
      <c r="E13" s="189">
        <f>Bovinos!D57</f>
        <v>0</v>
      </c>
      <c r="F13" s="189">
        <f>Bovinos!E57</f>
        <v>0</v>
      </c>
      <c r="G13" s="189">
        <f>Bovinos!F57</f>
        <v>0</v>
      </c>
      <c r="H13" s="190" t="e">
        <f t="shared" si="0"/>
        <v>#DIV/0!</v>
      </c>
      <c r="I13" s="190" t="e">
        <f t="shared" si="1"/>
        <v>#DIV/0!</v>
      </c>
      <c r="J13" s="191"/>
      <c r="K13" s="189" t="e">
        <f>ROUND(J13*SUM(C13)/B13,0)</f>
        <v>#DIV/0!</v>
      </c>
      <c r="L13" s="196"/>
      <c r="M13" s="196"/>
      <c r="N13" s="193"/>
      <c r="O13" s="193"/>
      <c r="P13" s="194" t="e">
        <f t="shared" si="2"/>
        <v>#DIV/0!</v>
      </c>
      <c r="Q13" s="195" t="e">
        <f t="shared" si="3"/>
        <v>#DIV/0!</v>
      </c>
    </row>
    <row r="14" spans="1:17">
      <c r="A14" s="199" t="s">
        <v>839</v>
      </c>
      <c r="B14" s="188">
        <f>Bovinos!B71</f>
        <v>0</v>
      </c>
      <c r="C14" s="189">
        <f>Bovinos!C72+Bovinos!D72</f>
        <v>0</v>
      </c>
      <c r="D14" s="189">
        <f>Bovinos!C72</f>
        <v>0</v>
      </c>
      <c r="E14" s="189">
        <f>Bovinos!D72</f>
        <v>0</v>
      </c>
      <c r="F14" s="189">
        <f>Bovinos!E72</f>
        <v>0</v>
      </c>
      <c r="G14" s="189">
        <f>Bovinos!F72</f>
        <v>0</v>
      </c>
      <c r="H14" s="190" t="e">
        <f t="shared" si="0"/>
        <v>#DIV/0!</v>
      </c>
      <c r="I14" s="190" t="e">
        <f t="shared" si="1"/>
        <v>#DIV/0!</v>
      </c>
      <c r="J14" s="191"/>
      <c r="K14" s="189" t="e">
        <f>ROUND(J14*SUM(C14)/B14,0)</f>
        <v>#DIV/0!</v>
      </c>
      <c r="L14" s="192"/>
      <c r="M14" s="192"/>
      <c r="N14" s="193"/>
      <c r="O14" s="193"/>
      <c r="P14" s="194" t="e">
        <f t="shared" si="2"/>
        <v>#DIV/0!</v>
      </c>
      <c r="Q14" s="195" t="e">
        <f t="shared" si="3"/>
        <v>#DIV/0!</v>
      </c>
    </row>
    <row r="15" spans="1:17">
      <c r="A15" s="199" t="s">
        <v>840</v>
      </c>
      <c r="B15" s="188">
        <f>Bovinos!B86</f>
        <v>0</v>
      </c>
      <c r="C15" s="189">
        <f>Bovinos!C87+Bovinos!D87</f>
        <v>0</v>
      </c>
      <c r="D15" s="189">
        <f>Bovinos!C87</f>
        <v>0</v>
      </c>
      <c r="E15" s="189">
        <f>Bovinos!D87</f>
        <v>0</v>
      </c>
      <c r="F15" s="189">
        <f>Bovinos!E87</f>
        <v>0</v>
      </c>
      <c r="G15" s="189">
        <f>Bovinos!F87</f>
        <v>0</v>
      </c>
      <c r="H15" s="190" t="e">
        <f t="shared" si="0"/>
        <v>#DIV/0!</v>
      </c>
      <c r="I15" s="190" t="e">
        <f t="shared" si="1"/>
        <v>#DIV/0!</v>
      </c>
      <c r="J15" s="191"/>
      <c r="K15" s="189" t="e">
        <f t="shared" ref="K15:K20" si="4">ROUND(J15*SUM(C15)/B15,0)</f>
        <v>#DIV/0!</v>
      </c>
      <c r="L15" s="196"/>
      <c r="M15" s="196"/>
      <c r="N15" s="193"/>
      <c r="O15" s="193"/>
      <c r="P15" s="194" t="e">
        <f t="shared" si="2"/>
        <v>#DIV/0!</v>
      </c>
      <c r="Q15" s="195" t="e">
        <f t="shared" si="3"/>
        <v>#DIV/0!</v>
      </c>
    </row>
    <row r="16" spans="1:17">
      <c r="A16" s="199" t="s">
        <v>841</v>
      </c>
      <c r="B16" s="188">
        <f>Bovinos!B101</f>
        <v>0</v>
      </c>
      <c r="C16" s="189">
        <f>Bovinos!C102+Bovinos!D102</f>
        <v>0</v>
      </c>
      <c r="D16" s="189">
        <f>Bovinos!C102</f>
        <v>0</v>
      </c>
      <c r="E16" s="189">
        <f>Bovinos!D102</f>
        <v>0</v>
      </c>
      <c r="F16" s="189">
        <f>Bovinos!E102</f>
        <v>0</v>
      </c>
      <c r="G16" s="189">
        <f>Bovinos!F102</f>
        <v>0</v>
      </c>
      <c r="H16" s="190" t="e">
        <f t="shared" si="0"/>
        <v>#DIV/0!</v>
      </c>
      <c r="I16" s="190" t="e">
        <f t="shared" si="1"/>
        <v>#DIV/0!</v>
      </c>
      <c r="J16" s="191"/>
      <c r="K16" s="189" t="e">
        <f t="shared" si="4"/>
        <v>#DIV/0!</v>
      </c>
      <c r="L16" s="192"/>
      <c r="M16" s="192"/>
      <c r="N16" s="193"/>
      <c r="O16" s="193"/>
      <c r="P16" s="194" t="e">
        <f t="shared" si="2"/>
        <v>#DIV/0!</v>
      </c>
      <c r="Q16" s="195" t="e">
        <f t="shared" si="3"/>
        <v>#DIV/0!</v>
      </c>
    </row>
    <row r="17" spans="1:17">
      <c r="A17" s="199" t="s">
        <v>842</v>
      </c>
      <c r="B17" s="188">
        <f>Bovinos!B116</f>
        <v>0</v>
      </c>
      <c r="C17" s="189">
        <f>Bovinos!C117+Bovinos!D117</f>
        <v>0</v>
      </c>
      <c r="D17" s="189">
        <f>Bovinos!C117</f>
        <v>0</v>
      </c>
      <c r="E17" s="189">
        <f>Bovinos!D117</f>
        <v>0</v>
      </c>
      <c r="F17" s="189">
        <f>Bovinos!E117</f>
        <v>0</v>
      </c>
      <c r="G17" s="189">
        <f>Bovinos!F117</f>
        <v>0</v>
      </c>
      <c r="H17" s="190" t="e">
        <f t="shared" si="0"/>
        <v>#DIV/0!</v>
      </c>
      <c r="I17" s="190" t="e">
        <f t="shared" si="1"/>
        <v>#DIV/0!</v>
      </c>
      <c r="J17" s="191"/>
      <c r="K17" s="189" t="e">
        <f t="shared" si="4"/>
        <v>#DIV/0!</v>
      </c>
      <c r="L17" s="196"/>
      <c r="M17" s="196"/>
      <c r="N17" s="193"/>
      <c r="O17" s="193"/>
      <c r="P17" s="194" t="e">
        <f t="shared" si="2"/>
        <v>#DIV/0!</v>
      </c>
      <c r="Q17" s="195" t="e">
        <f t="shared" si="3"/>
        <v>#DIV/0!</v>
      </c>
    </row>
    <row r="18" spans="1:17">
      <c r="A18" s="199" t="s">
        <v>843</v>
      </c>
      <c r="B18" s="188">
        <f>Bovinos!B131</f>
        <v>0</v>
      </c>
      <c r="C18" s="189">
        <f>Bovinos!C132+Bovinos!D132</f>
        <v>0</v>
      </c>
      <c r="D18" s="189">
        <f>Bovinos!C132</f>
        <v>0</v>
      </c>
      <c r="E18" s="189">
        <f>Bovinos!D132</f>
        <v>0</v>
      </c>
      <c r="F18" s="189">
        <f>Bovinos!E132</f>
        <v>0</v>
      </c>
      <c r="G18" s="189">
        <f>Bovinos!F132</f>
        <v>0</v>
      </c>
      <c r="H18" s="190" t="e">
        <f t="shared" si="0"/>
        <v>#DIV/0!</v>
      </c>
      <c r="I18" s="190" t="e">
        <f t="shared" si="1"/>
        <v>#DIV/0!</v>
      </c>
      <c r="J18" s="191"/>
      <c r="K18" s="189" t="e">
        <f t="shared" si="4"/>
        <v>#DIV/0!</v>
      </c>
      <c r="L18" s="192"/>
      <c r="M18" s="192"/>
      <c r="N18" s="193"/>
      <c r="O18" s="193"/>
      <c r="P18" s="194" t="e">
        <f t="shared" si="2"/>
        <v>#DIV/0!</v>
      </c>
      <c r="Q18" s="195" t="e">
        <f t="shared" si="3"/>
        <v>#DIV/0!</v>
      </c>
    </row>
    <row r="19" spans="1:17">
      <c r="A19" s="199" t="s">
        <v>844</v>
      </c>
      <c r="B19" s="188">
        <f>Bovinos!B146</f>
        <v>0</v>
      </c>
      <c r="C19" s="189">
        <f>Bovinos!C147+Bovinos!D147</f>
        <v>0</v>
      </c>
      <c r="D19" s="189">
        <f>Bovinos!C147</f>
        <v>0</v>
      </c>
      <c r="E19" s="189">
        <f>Bovinos!D147</f>
        <v>0</v>
      </c>
      <c r="F19" s="189">
        <f>Bovinos!E147</f>
        <v>0</v>
      </c>
      <c r="G19" s="189">
        <f>Bovinos!F147</f>
        <v>0</v>
      </c>
      <c r="H19" s="190" t="e">
        <f t="shared" si="0"/>
        <v>#DIV/0!</v>
      </c>
      <c r="I19" s="190" t="e">
        <f t="shared" si="1"/>
        <v>#DIV/0!</v>
      </c>
      <c r="J19" s="198"/>
      <c r="K19" s="189" t="e">
        <f t="shared" si="4"/>
        <v>#DIV/0!</v>
      </c>
      <c r="L19" s="196"/>
      <c r="M19" s="196"/>
      <c r="N19" s="193"/>
      <c r="O19" s="193"/>
      <c r="P19" s="194" t="e">
        <f t="shared" si="2"/>
        <v>#DIV/0!</v>
      </c>
      <c r="Q19" s="195" t="e">
        <f t="shared" si="3"/>
        <v>#DIV/0!</v>
      </c>
    </row>
    <row r="20" spans="1:17">
      <c r="A20" s="199" t="s">
        <v>845</v>
      </c>
      <c r="B20" s="188">
        <f>Bovinos!B161</f>
        <v>0</v>
      </c>
      <c r="C20" s="189">
        <f>Bovinos!C162+Bovinos!D162</f>
        <v>0</v>
      </c>
      <c r="D20" s="189">
        <f>Bovinos!C162</f>
        <v>0</v>
      </c>
      <c r="E20" s="189">
        <f>Bovinos!D162</f>
        <v>0</v>
      </c>
      <c r="F20" s="189">
        <f>Bovinos!E162</f>
        <v>0</v>
      </c>
      <c r="G20" s="189">
        <f>Bovinos!F162</f>
        <v>0</v>
      </c>
      <c r="H20" s="190" t="e">
        <f t="shared" si="0"/>
        <v>#DIV/0!</v>
      </c>
      <c r="I20" s="190" t="e">
        <f t="shared" si="1"/>
        <v>#DIV/0!</v>
      </c>
      <c r="J20" s="198"/>
      <c r="K20" s="189" t="e">
        <f t="shared" si="4"/>
        <v>#DIV/0!</v>
      </c>
      <c r="L20" s="192"/>
      <c r="M20" s="192"/>
      <c r="N20" s="197"/>
      <c r="O20" s="197"/>
      <c r="P20" s="194" t="e">
        <f t="shared" si="2"/>
        <v>#DIV/0!</v>
      </c>
      <c r="Q20" s="195" t="e">
        <f t="shared" si="3"/>
        <v>#DIV/0!</v>
      </c>
    </row>
    <row r="21" spans="1:17" ht="12.75">
      <c r="A21" s="200" t="s">
        <v>846</v>
      </c>
      <c r="B21" s="201">
        <f t="shared" ref="B21:G21" si="5">SUM(B10:B20)</f>
        <v>0</v>
      </c>
      <c r="C21" s="201">
        <f t="shared" si="5"/>
        <v>0</v>
      </c>
      <c r="D21" s="201">
        <f t="shared" si="5"/>
        <v>0</v>
      </c>
      <c r="E21" s="201">
        <f t="shared" si="5"/>
        <v>0</v>
      </c>
      <c r="F21" s="201">
        <f t="shared" si="5"/>
        <v>0</v>
      </c>
      <c r="G21" s="201">
        <f t="shared" si="5"/>
        <v>0</v>
      </c>
      <c r="H21" s="202" t="e">
        <f t="shared" si="0"/>
        <v>#DIV/0!</v>
      </c>
      <c r="I21" s="202" t="e">
        <f t="shared" si="1"/>
        <v>#DIV/0!</v>
      </c>
      <c r="J21" s="201">
        <f>SUM(J10:J20)</f>
        <v>0</v>
      </c>
      <c r="K21" s="201" t="e">
        <f>SUM(K10:K20)</f>
        <v>#DIV/0!</v>
      </c>
      <c r="L21" s="203"/>
      <c r="M21" s="203"/>
      <c r="N21" s="203"/>
      <c r="O21" s="203"/>
      <c r="P21" s="203"/>
      <c r="Q21" s="204" t="e">
        <f>SUM(Q10:Q20)</f>
        <v>#DIV/0!</v>
      </c>
    </row>
    <row r="23" spans="1:17" ht="23.85" customHeight="1">
      <c r="M23" s="265" t="s">
        <v>847</v>
      </c>
      <c r="N23" s="205" t="s">
        <v>848</v>
      </c>
      <c r="O23" s="205" t="s">
        <v>849</v>
      </c>
    </row>
    <row r="24" spans="1:17">
      <c r="M24" s="265"/>
      <c r="N24" s="206" t="e">
        <f>AVERAGE(N10:N20)/305</f>
        <v>#DIV/0!</v>
      </c>
      <c r="O24" s="206" t="e">
        <f>AVERAGE(O10:O20)/180</f>
        <v>#DIV/0!</v>
      </c>
    </row>
  </sheetData>
  <sheetProtection password="DC60" sheet="1" objects="1" scenarios="1"/>
  <mergeCells count="16">
    <mergeCell ref="M23:M24"/>
    <mergeCell ref="L7:M7"/>
    <mergeCell ref="N7:O7"/>
    <mergeCell ref="P7:P8"/>
    <mergeCell ref="Q7:Q8"/>
    <mergeCell ref="A9:Q9"/>
    <mergeCell ref="G7:G8"/>
    <mergeCell ref="H7:H8"/>
    <mergeCell ref="I7:I8"/>
    <mergeCell ref="J7:J8"/>
    <mergeCell ref="K7:K8"/>
    <mergeCell ref="B7:B8"/>
    <mergeCell ref="C7:C8"/>
    <mergeCell ref="D7:D8"/>
    <mergeCell ref="E7:E8"/>
    <mergeCell ref="F7:F8"/>
  </mergeCells>
  <pageMargins left="0.18333333333333299" right="0.18333333333333299" top="1.0249999999999999" bottom="1.0249999999999999" header="0.78749999999999998" footer="0.78749999999999998"/>
  <pageSetup paperSize="9" orientation="landscape" horizontalDpi="300" verticalDpi="300"/>
  <headerFooter>
    <oddHeader>&amp;C&amp;10&amp;A</oddHeader>
    <oddFooter>&amp;C&amp;10Página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Normal="100" workbookViewId="0">
      <selection activeCell="A6" sqref="A6"/>
    </sheetView>
  </sheetViews>
  <sheetFormatPr defaultColWidth="8.83203125" defaultRowHeight="11.25"/>
  <cols>
    <col min="1" max="1" width="54.1640625" customWidth="1"/>
    <col min="2" max="18" width="18.1640625" customWidth="1"/>
  </cols>
  <sheetData>
    <row r="1" spans="1:18">
      <c r="A1" s="180" t="s">
        <v>0</v>
      </c>
      <c r="B1" s="4"/>
      <c r="C1" s="4"/>
      <c r="D1" s="4"/>
      <c r="E1" s="20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180" t="s">
        <v>2</v>
      </c>
      <c r="B2" s="4"/>
      <c r="C2" s="4"/>
      <c r="D2" s="4"/>
      <c r="E2" s="20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180" t="s">
        <v>3</v>
      </c>
      <c r="B3" s="4"/>
      <c r="C3" s="4"/>
      <c r="D3" s="4"/>
      <c r="E3" s="20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4"/>
      <c r="B4" s="4"/>
      <c r="C4" s="4"/>
      <c r="D4" s="4"/>
      <c r="E4" s="20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75">
      <c r="A5" s="183" t="s">
        <v>952</v>
      </c>
      <c r="B5" s="184"/>
      <c r="C5" s="184"/>
      <c r="D5" s="184"/>
      <c r="E5" s="208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</row>
    <row r="6" spans="1:18">
      <c r="A6" s="4"/>
      <c r="B6" s="4"/>
      <c r="C6" s="4"/>
      <c r="D6" s="4"/>
      <c r="E6" s="20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B7" s="187" t="s">
        <v>850</v>
      </c>
      <c r="C7" s="187" t="s">
        <v>851</v>
      </c>
      <c r="D7" s="187" t="s">
        <v>852</v>
      </c>
      <c r="E7" s="187" t="s">
        <v>853</v>
      </c>
      <c r="F7" s="187" t="s">
        <v>854</v>
      </c>
      <c r="G7" s="187" t="s">
        <v>855</v>
      </c>
      <c r="H7" s="187" t="s">
        <v>856</v>
      </c>
      <c r="I7" s="187" t="s">
        <v>857</v>
      </c>
      <c r="J7" s="187" t="s">
        <v>858</v>
      </c>
      <c r="K7" s="187" t="s">
        <v>859</v>
      </c>
      <c r="L7" s="187" t="s">
        <v>860</v>
      </c>
      <c r="M7" s="187" t="s">
        <v>861</v>
      </c>
      <c r="N7" s="187" t="s">
        <v>862</v>
      </c>
      <c r="O7" s="4"/>
      <c r="P7" s="4"/>
      <c r="Q7" s="4"/>
      <c r="R7" s="4"/>
    </row>
    <row r="8" spans="1:18">
      <c r="A8" s="209" t="s">
        <v>863</v>
      </c>
      <c r="B8" s="210">
        <v>8.6699999999999999E-2</v>
      </c>
      <c r="C8" s="210">
        <v>7.7799999999999994E-2</v>
      </c>
      <c r="D8" s="210">
        <v>8.0199999999999994E-2</v>
      </c>
      <c r="E8" s="210">
        <v>7.4099999999999999E-2</v>
      </c>
      <c r="F8" s="210">
        <v>7.4300000000000005E-2</v>
      </c>
      <c r="G8" s="210">
        <v>7.5899999999999995E-2</v>
      </c>
      <c r="H8" s="210">
        <v>8.4699999999999998E-2</v>
      </c>
      <c r="I8" s="210">
        <v>8.9499999999999996E-2</v>
      </c>
      <c r="J8" s="210">
        <v>8.7900000000000006E-2</v>
      </c>
      <c r="K8" s="210">
        <v>8.8999999999999996E-2</v>
      </c>
      <c r="L8" s="210">
        <v>8.8300000000000003E-2</v>
      </c>
      <c r="M8" s="210">
        <v>9.11E-2</v>
      </c>
      <c r="N8" s="210"/>
      <c r="O8" s="4"/>
      <c r="P8" s="4"/>
      <c r="Q8" s="4"/>
      <c r="R8" s="4"/>
    </row>
    <row r="9" spans="1:18">
      <c r="A9" s="209" t="s">
        <v>864</v>
      </c>
      <c r="B9" s="211">
        <v>2.76E-2</v>
      </c>
      <c r="C9" s="211">
        <v>2.58E-2</v>
      </c>
      <c r="D9" s="211">
        <v>2.93E-2</v>
      </c>
      <c r="E9" s="211">
        <v>2.81E-2</v>
      </c>
      <c r="F9" s="211">
        <v>3.2500000000000001E-2</v>
      </c>
      <c r="G9" s="211">
        <v>2.9499999999999998E-2</v>
      </c>
      <c r="H9" s="211">
        <v>3.2899999999999999E-2</v>
      </c>
      <c r="I9" s="211">
        <v>3.2000000000000001E-2</v>
      </c>
      <c r="J9" s="211">
        <v>2.9700000000000001E-2</v>
      </c>
      <c r="K9" s="211">
        <v>0</v>
      </c>
      <c r="L9" s="211">
        <v>0</v>
      </c>
      <c r="M9" s="211">
        <v>0</v>
      </c>
      <c r="N9" s="211">
        <f>+N11/N10-1</f>
        <v>2.124729000000003E-2</v>
      </c>
      <c r="O9" s="4"/>
      <c r="P9" s="4"/>
      <c r="Q9" s="4"/>
      <c r="R9" s="4"/>
    </row>
    <row r="10" spans="1:18">
      <c r="A10" s="209" t="s">
        <v>865</v>
      </c>
      <c r="B10" s="212">
        <f t="shared" ref="B10:M10" si="0">B8*$N$10</f>
        <v>2967.1367009999999</v>
      </c>
      <c r="C10" s="212">
        <f t="shared" si="0"/>
        <v>2662.5517339999997</v>
      </c>
      <c r="D10" s="212">
        <f t="shared" si="0"/>
        <v>2744.6870059999997</v>
      </c>
      <c r="E10" s="212">
        <f t="shared" si="0"/>
        <v>2535.9265230000001</v>
      </c>
      <c r="F10" s="212">
        <f t="shared" si="0"/>
        <v>2542.7711290000002</v>
      </c>
      <c r="G10" s="212">
        <f t="shared" si="0"/>
        <v>2597.5279769999997</v>
      </c>
      <c r="H10" s="212">
        <f t="shared" si="0"/>
        <v>2898.6906409999997</v>
      </c>
      <c r="I10" s="212">
        <f t="shared" si="0"/>
        <v>3062.9611849999997</v>
      </c>
      <c r="J10" s="212">
        <f t="shared" si="0"/>
        <v>3008.2043370000001</v>
      </c>
      <c r="K10" s="212">
        <f t="shared" si="0"/>
        <v>3045.8496699999996</v>
      </c>
      <c r="L10" s="212">
        <f t="shared" si="0"/>
        <v>3021.8935489999999</v>
      </c>
      <c r="M10" s="212">
        <f t="shared" si="0"/>
        <v>3117.7180330000001</v>
      </c>
      <c r="N10" s="212">
        <v>34223.03</v>
      </c>
      <c r="O10" s="4"/>
      <c r="P10" s="4"/>
      <c r="Q10" s="4"/>
      <c r="R10" s="4"/>
    </row>
    <row r="11" spans="1:18">
      <c r="A11" s="209" t="s">
        <v>866</v>
      </c>
      <c r="B11" s="212">
        <f t="shared" ref="B11:M11" si="1">+B10*(1+B9)</f>
        <v>3049.0296739476003</v>
      </c>
      <c r="C11" s="212">
        <f t="shared" si="1"/>
        <v>2731.2455687371998</v>
      </c>
      <c r="D11" s="212">
        <f t="shared" si="1"/>
        <v>2825.1063352758001</v>
      </c>
      <c r="E11" s="212">
        <f t="shared" si="1"/>
        <v>2607.1860582963</v>
      </c>
      <c r="F11" s="212">
        <f t="shared" si="1"/>
        <v>2625.4111906925</v>
      </c>
      <c r="G11" s="212">
        <f t="shared" si="1"/>
        <v>2674.1550523215001</v>
      </c>
      <c r="H11" s="212">
        <f t="shared" si="1"/>
        <v>2994.0575630888993</v>
      </c>
      <c r="I11" s="212">
        <f t="shared" si="1"/>
        <v>3160.9759429199999</v>
      </c>
      <c r="J11" s="212">
        <f t="shared" si="1"/>
        <v>3097.5480058089001</v>
      </c>
      <c r="K11" s="212">
        <f t="shared" si="1"/>
        <v>3045.8496699999996</v>
      </c>
      <c r="L11" s="212">
        <f t="shared" si="1"/>
        <v>3021.8935489999999</v>
      </c>
      <c r="M11" s="212">
        <f t="shared" si="1"/>
        <v>3117.7180330000001</v>
      </c>
      <c r="N11" s="212">
        <f>+SUM(B11:M11)</f>
        <v>34950.1766430887</v>
      </c>
      <c r="O11" s="4"/>
      <c r="P11" s="4"/>
      <c r="Q11" s="4"/>
      <c r="R11" s="4"/>
    </row>
    <row r="12" spans="1:18" ht="12.7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</row>
    <row r="13" spans="1:18" ht="22.5">
      <c r="A13" s="214"/>
      <c r="B13" s="215" t="s">
        <v>835</v>
      </c>
      <c r="C13" s="215" t="s">
        <v>836</v>
      </c>
      <c r="D13" s="215" t="s">
        <v>837</v>
      </c>
      <c r="E13" s="215" t="s">
        <v>838</v>
      </c>
      <c r="F13" s="215" t="s">
        <v>839</v>
      </c>
      <c r="G13" s="215" t="s">
        <v>840</v>
      </c>
      <c r="H13" s="215" t="s">
        <v>841</v>
      </c>
      <c r="I13" s="215" t="s">
        <v>867</v>
      </c>
      <c r="J13" s="215" t="s">
        <v>843</v>
      </c>
      <c r="K13" s="215" t="s">
        <v>844</v>
      </c>
      <c r="L13" s="215" t="s">
        <v>845</v>
      </c>
      <c r="M13" s="215" t="s">
        <v>868</v>
      </c>
      <c r="N13" s="215"/>
      <c r="O13" s="215" t="s">
        <v>869</v>
      </c>
    </row>
    <row r="14" spans="1:18">
      <c r="A14" s="216" t="s">
        <v>870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>
        <f t="shared" ref="M14:M38" si="2">SUM(B14:L14)</f>
        <v>0</v>
      </c>
      <c r="N14" s="218"/>
      <c r="O14" s="217">
        <f t="shared" ref="O14:O37" si="3">M14*N14+M14</f>
        <v>0</v>
      </c>
    </row>
    <row r="15" spans="1:18">
      <c r="A15" s="216" t="s">
        <v>871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>
        <f t="shared" si="2"/>
        <v>0</v>
      </c>
      <c r="N15" s="218"/>
      <c r="O15" s="217">
        <f t="shared" si="3"/>
        <v>0</v>
      </c>
    </row>
    <row r="16" spans="1:18">
      <c r="A16" s="216" t="s">
        <v>872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>
        <f t="shared" si="2"/>
        <v>0</v>
      </c>
      <c r="N16" s="218"/>
      <c r="O16" s="217">
        <f t="shared" si="3"/>
        <v>0</v>
      </c>
    </row>
    <row r="17" spans="1:15">
      <c r="A17" s="216" t="s">
        <v>873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>
        <f t="shared" si="2"/>
        <v>0</v>
      </c>
      <c r="N17" s="218"/>
      <c r="O17" s="217">
        <f t="shared" si="3"/>
        <v>0</v>
      </c>
    </row>
    <row r="18" spans="1:15">
      <c r="A18" s="216" t="s">
        <v>874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>
        <f t="shared" si="2"/>
        <v>0</v>
      </c>
      <c r="N18" s="218"/>
      <c r="O18" s="217">
        <f t="shared" si="3"/>
        <v>0</v>
      </c>
    </row>
    <row r="19" spans="1:15">
      <c r="A19" s="216" t="s">
        <v>875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>
        <f t="shared" si="2"/>
        <v>0</v>
      </c>
      <c r="N19" s="218"/>
      <c r="O19" s="217">
        <f t="shared" si="3"/>
        <v>0</v>
      </c>
    </row>
    <row r="20" spans="1:15">
      <c r="A20" s="216" t="s">
        <v>876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>
        <f t="shared" si="2"/>
        <v>0</v>
      </c>
      <c r="N20" s="218"/>
      <c r="O20" s="217">
        <f t="shared" si="3"/>
        <v>0</v>
      </c>
    </row>
    <row r="21" spans="1:15">
      <c r="A21" s="216" t="s">
        <v>877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>
        <f t="shared" si="2"/>
        <v>0</v>
      </c>
      <c r="N21" s="218"/>
      <c r="O21" s="217">
        <f t="shared" si="3"/>
        <v>0</v>
      </c>
    </row>
    <row r="22" spans="1:15">
      <c r="A22" s="216" t="s">
        <v>878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>
        <f t="shared" si="2"/>
        <v>0</v>
      </c>
      <c r="N22" s="218"/>
      <c r="O22" s="217">
        <f t="shared" si="3"/>
        <v>0</v>
      </c>
    </row>
    <row r="23" spans="1:15">
      <c r="A23" s="216" t="s">
        <v>879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>
        <f t="shared" si="2"/>
        <v>0</v>
      </c>
      <c r="N23" s="218"/>
      <c r="O23" s="217">
        <f t="shared" si="3"/>
        <v>0</v>
      </c>
    </row>
    <row r="24" spans="1:15">
      <c r="A24" s="216" t="s">
        <v>880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>
        <f t="shared" si="2"/>
        <v>0</v>
      </c>
      <c r="N24" s="218"/>
      <c r="O24" s="217">
        <f t="shared" si="3"/>
        <v>0</v>
      </c>
    </row>
    <row r="25" spans="1:15">
      <c r="A25" s="216" t="s">
        <v>881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>
        <f t="shared" si="2"/>
        <v>0</v>
      </c>
      <c r="N25" s="218"/>
      <c r="O25" s="217">
        <f t="shared" si="3"/>
        <v>0</v>
      </c>
    </row>
    <row r="26" spans="1:15">
      <c r="A26" s="216" t="s">
        <v>882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>
        <f t="shared" si="2"/>
        <v>0</v>
      </c>
      <c r="N26" s="218"/>
      <c r="O26" s="217">
        <f t="shared" si="3"/>
        <v>0</v>
      </c>
    </row>
    <row r="27" spans="1:15">
      <c r="A27" s="216" t="s">
        <v>883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>
        <f t="shared" si="2"/>
        <v>0</v>
      </c>
      <c r="N27" s="218"/>
      <c r="O27" s="217">
        <f t="shared" si="3"/>
        <v>0</v>
      </c>
    </row>
    <row r="28" spans="1:15">
      <c r="A28" s="216" t="s">
        <v>884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>
        <f t="shared" si="2"/>
        <v>0</v>
      </c>
      <c r="N28" s="218"/>
      <c r="O28" s="217">
        <f t="shared" si="3"/>
        <v>0</v>
      </c>
    </row>
    <row r="29" spans="1:15">
      <c r="A29" s="216" t="s">
        <v>885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>
        <f t="shared" si="2"/>
        <v>0</v>
      </c>
      <c r="N29" s="218"/>
      <c r="O29" s="217">
        <f t="shared" si="3"/>
        <v>0</v>
      </c>
    </row>
    <row r="30" spans="1:15">
      <c r="A30" s="216" t="s">
        <v>886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>
        <f t="shared" si="2"/>
        <v>0</v>
      </c>
      <c r="N30" s="218"/>
      <c r="O30" s="217">
        <f t="shared" si="3"/>
        <v>0</v>
      </c>
    </row>
    <row r="31" spans="1:15">
      <c r="A31" s="216" t="s">
        <v>887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>
        <f t="shared" si="2"/>
        <v>0</v>
      </c>
      <c r="N31" s="218"/>
      <c r="O31" s="217">
        <f t="shared" si="3"/>
        <v>0</v>
      </c>
    </row>
    <row r="32" spans="1:15">
      <c r="A32" s="216" t="s">
        <v>888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>
        <f t="shared" si="2"/>
        <v>0</v>
      </c>
      <c r="N32" s="218"/>
      <c r="O32" s="217">
        <f t="shared" si="3"/>
        <v>0</v>
      </c>
    </row>
    <row r="33" spans="1:15">
      <c r="A33" s="216" t="s">
        <v>889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>
        <f t="shared" si="2"/>
        <v>0</v>
      </c>
      <c r="N33" s="218"/>
      <c r="O33" s="217">
        <f t="shared" si="3"/>
        <v>0</v>
      </c>
    </row>
    <row r="34" spans="1:15">
      <c r="A34" s="216" t="s">
        <v>890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>
        <f t="shared" si="2"/>
        <v>0</v>
      </c>
      <c r="N34" s="218"/>
      <c r="O34" s="217">
        <f t="shared" si="3"/>
        <v>0</v>
      </c>
    </row>
    <row r="35" spans="1:15">
      <c r="A35" s="216" t="s">
        <v>891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>
        <f t="shared" si="2"/>
        <v>0</v>
      </c>
      <c r="N35" s="218"/>
      <c r="O35" s="217">
        <f t="shared" si="3"/>
        <v>0</v>
      </c>
    </row>
    <row r="36" spans="1:15">
      <c r="A36" s="216" t="s">
        <v>892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>
        <f t="shared" si="2"/>
        <v>0</v>
      </c>
      <c r="N36" s="218"/>
      <c r="O36" s="217">
        <f t="shared" si="3"/>
        <v>0</v>
      </c>
    </row>
    <row r="37" spans="1:15">
      <c r="A37" s="216" t="s">
        <v>893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>
        <f t="shared" si="2"/>
        <v>0</v>
      </c>
      <c r="N37" s="218"/>
      <c r="O37" s="217">
        <f t="shared" si="3"/>
        <v>0</v>
      </c>
    </row>
    <row r="38" spans="1:15" ht="12">
      <c r="A38" s="219" t="s">
        <v>894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>
        <f t="shared" si="2"/>
        <v>0</v>
      </c>
      <c r="N38" s="221" t="e">
        <f>(O38-M38)/M38</f>
        <v>#DIV/0!</v>
      </c>
      <c r="O38" s="220">
        <f>SUM(O14:O37)</f>
        <v>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&amp;C&amp;10&amp;A</oddHeader>
    <oddFooter>&amp;C&amp;10Página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zoomScaleNormal="100" workbookViewId="0"/>
  </sheetViews>
  <sheetFormatPr defaultColWidth="14.1640625" defaultRowHeight="15"/>
  <cols>
    <col min="1" max="1" width="22.1640625" style="222" customWidth="1"/>
    <col min="2" max="2" width="14.1640625" style="222"/>
    <col min="3" max="3" width="30.6640625" style="222" customWidth="1"/>
    <col min="4" max="4" width="7" style="222" customWidth="1"/>
    <col min="5" max="5" width="27.5" style="222" customWidth="1"/>
    <col min="6" max="6" width="29.33203125" style="222" customWidth="1"/>
    <col min="7" max="7" width="2" style="222" customWidth="1"/>
    <col min="8" max="8" width="23.1640625" style="222" customWidth="1"/>
    <col min="9" max="10" width="23.83203125" style="222" customWidth="1"/>
    <col min="11" max="11" width="21" style="222" customWidth="1"/>
    <col min="12" max="12" width="21.1640625" style="222" customWidth="1"/>
    <col min="13" max="13" width="26.6640625" style="222" customWidth="1"/>
    <col min="14" max="14" width="23.83203125" style="222" customWidth="1"/>
    <col min="15" max="15" width="26.6640625" style="222" customWidth="1"/>
    <col min="16" max="16" width="14.1640625" style="222"/>
    <col min="17" max="17" width="25.1640625" style="222" customWidth="1"/>
    <col min="18" max="256" width="14.1640625" style="222"/>
    <col min="257" max="257" width="22.1640625" style="222" customWidth="1"/>
    <col min="258" max="258" width="14.1640625" style="222"/>
    <col min="259" max="259" width="30.6640625" style="222" customWidth="1"/>
    <col min="260" max="260" width="7" style="222" customWidth="1"/>
    <col min="261" max="261" width="27.5" style="222" customWidth="1"/>
    <col min="262" max="262" width="29.33203125" style="222" customWidth="1"/>
    <col min="263" max="263" width="2" style="222" customWidth="1"/>
    <col min="264" max="264" width="23.1640625" style="222" customWidth="1"/>
    <col min="265" max="266" width="23.83203125" style="222" customWidth="1"/>
    <col min="267" max="267" width="21" style="222" customWidth="1"/>
    <col min="268" max="268" width="21.1640625" style="222" customWidth="1"/>
    <col min="269" max="269" width="26.6640625" style="222" customWidth="1"/>
    <col min="270" max="270" width="23.83203125" style="222" customWidth="1"/>
    <col min="271" max="271" width="26.6640625" style="222" customWidth="1"/>
    <col min="272" max="272" width="14.1640625" style="222"/>
    <col min="273" max="273" width="25.1640625" style="222" customWidth="1"/>
    <col min="274" max="512" width="14.1640625" style="222"/>
    <col min="513" max="513" width="22.1640625" style="222" customWidth="1"/>
    <col min="514" max="514" width="14.1640625" style="222"/>
    <col min="515" max="515" width="30.6640625" style="222" customWidth="1"/>
    <col min="516" max="516" width="7" style="222" customWidth="1"/>
    <col min="517" max="517" width="27.5" style="222" customWidth="1"/>
    <col min="518" max="518" width="29.33203125" style="222" customWidth="1"/>
    <col min="519" max="519" width="2" style="222" customWidth="1"/>
    <col min="520" max="520" width="23.1640625" style="222" customWidth="1"/>
    <col min="521" max="522" width="23.83203125" style="222" customWidth="1"/>
    <col min="523" max="523" width="21" style="222" customWidth="1"/>
    <col min="524" max="524" width="21.1640625" style="222" customWidth="1"/>
    <col min="525" max="525" width="26.6640625" style="222" customWidth="1"/>
    <col min="526" max="526" width="23.83203125" style="222" customWidth="1"/>
    <col min="527" max="527" width="26.6640625" style="222" customWidth="1"/>
    <col min="528" max="528" width="14.1640625" style="222"/>
    <col min="529" max="529" width="25.1640625" style="222" customWidth="1"/>
    <col min="530" max="768" width="14.1640625" style="222"/>
    <col min="769" max="769" width="22.1640625" style="222" customWidth="1"/>
    <col min="770" max="770" width="14.1640625" style="222"/>
    <col min="771" max="771" width="30.6640625" style="222" customWidth="1"/>
    <col min="772" max="772" width="7" style="222" customWidth="1"/>
    <col min="773" max="773" width="27.5" style="222" customWidth="1"/>
    <col min="774" max="774" width="29.33203125" style="222" customWidth="1"/>
    <col min="775" max="775" width="2" style="222" customWidth="1"/>
    <col min="776" max="776" width="23.1640625" style="222" customWidth="1"/>
    <col min="777" max="778" width="23.83203125" style="222" customWidth="1"/>
    <col min="779" max="779" width="21" style="222" customWidth="1"/>
    <col min="780" max="780" width="21.1640625" style="222" customWidth="1"/>
    <col min="781" max="781" width="26.6640625" style="222" customWidth="1"/>
    <col min="782" max="782" width="23.83203125" style="222" customWidth="1"/>
    <col min="783" max="783" width="26.6640625" style="222" customWidth="1"/>
    <col min="784" max="784" width="14.1640625" style="222"/>
    <col min="785" max="785" width="25.1640625" style="222" customWidth="1"/>
    <col min="786" max="1024" width="14.1640625" style="222"/>
  </cols>
  <sheetData>
    <row r="1" spans="1:15">
      <c r="A1" s="222" t="s">
        <v>895</v>
      </c>
    </row>
    <row r="2" spans="1:15">
      <c r="A2" s="222" t="s">
        <v>896</v>
      </c>
    </row>
    <row r="4" spans="1:15">
      <c r="A4" s="222" t="s">
        <v>897</v>
      </c>
    </row>
    <row r="5" spans="1:15">
      <c r="A5" s="272" t="s">
        <v>898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</row>
    <row r="6" spans="1:15">
      <c r="A6" s="223" t="s">
        <v>899</v>
      </c>
      <c r="B6" s="223" t="s">
        <v>900</v>
      </c>
      <c r="C6" s="223" t="s">
        <v>901</v>
      </c>
      <c r="D6" s="223" t="s">
        <v>45</v>
      </c>
      <c r="E6" s="223" t="s">
        <v>902</v>
      </c>
      <c r="F6" s="223" t="s">
        <v>903</v>
      </c>
      <c r="G6" s="224" t="s">
        <v>904</v>
      </c>
      <c r="H6" s="273" t="s">
        <v>905</v>
      </c>
      <c r="I6" s="273"/>
      <c r="J6" s="273" t="s">
        <v>906</v>
      </c>
      <c r="K6" s="273"/>
      <c r="L6" s="273" t="s">
        <v>907</v>
      </c>
      <c r="M6" s="273"/>
      <c r="N6" s="273" t="s">
        <v>908</v>
      </c>
      <c r="O6" s="273"/>
    </row>
    <row r="7" spans="1:15">
      <c r="A7" s="225"/>
      <c r="B7" s="225"/>
      <c r="C7" s="225"/>
      <c r="D7" s="225"/>
      <c r="E7" s="226"/>
      <c r="F7" s="226"/>
      <c r="G7" s="226"/>
      <c r="H7" s="227" t="s">
        <v>909</v>
      </c>
      <c r="I7" s="227" t="s">
        <v>432</v>
      </c>
      <c r="J7" s="227" t="s">
        <v>909</v>
      </c>
      <c r="K7" s="227" t="s">
        <v>432</v>
      </c>
      <c r="L7" s="227" t="s">
        <v>909</v>
      </c>
      <c r="M7" s="227" t="s">
        <v>432</v>
      </c>
      <c r="N7" s="227" t="s">
        <v>909</v>
      </c>
      <c r="O7" s="227" t="s">
        <v>432</v>
      </c>
    </row>
    <row r="8" spans="1:15">
      <c r="A8" s="225">
        <v>7010</v>
      </c>
      <c r="B8" s="225" t="s">
        <v>910</v>
      </c>
      <c r="C8" s="225" t="s">
        <v>911</v>
      </c>
      <c r="D8" s="228"/>
      <c r="E8" s="225" t="s">
        <v>912</v>
      </c>
      <c r="F8" s="225" t="s">
        <v>913</v>
      </c>
      <c r="G8" s="225"/>
      <c r="H8" s="225" t="s">
        <v>914</v>
      </c>
      <c r="I8" s="225"/>
      <c r="J8" s="225"/>
      <c r="K8" s="225"/>
      <c r="L8" s="225"/>
      <c r="M8" s="225"/>
      <c r="N8" s="225"/>
      <c r="O8" s="225"/>
    </row>
    <row r="9" spans="1:15">
      <c r="A9" s="225">
        <v>7010</v>
      </c>
      <c r="B9" s="225" t="s">
        <v>910</v>
      </c>
      <c r="C9" s="225" t="s">
        <v>915</v>
      </c>
      <c r="D9" s="228"/>
      <c r="E9" s="225"/>
      <c r="F9" s="225"/>
      <c r="G9" s="225"/>
      <c r="H9" s="225" t="s">
        <v>916</v>
      </c>
      <c r="I9" s="225" t="s">
        <v>917</v>
      </c>
      <c r="J9" s="225" t="s">
        <v>918</v>
      </c>
      <c r="K9" s="225" t="s">
        <v>919</v>
      </c>
      <c r="L9" s="225" t="s">
        <v>920</v>
      </c>
      <c r="M9" s="225" t="s">
        <v>919</v>
      </c>
      <c r="N9" s="225" t="s">
        <v>920</v>
      </c>
      <c r="O9" s="225" t="s">
        <v>919</v>
      </c>
    </row>
    <row r="10" spans="1:15">
      <c r="A10" s="225">
        <v>7010</v>
      </c>
      <c r="B10" s="225" t="s">
        <v>910</v>
      </c>
      <c r="C10" s="225" t="s">
        <v>921</v>
      </c>
      <c r="D10" s="228"/>
      <c r="E10" s="225"/>
      <c r="F10" s="225"/>
      <c r="G10" s="225"/>
      <c r="H10" s="225" t="s">
        <v>916</v>
      </c>
      <c r="I10" s="225" t="s">
        <v>917</v>
      </c>
      <c r="J10" s="225" t="s">
        <v>922</v>
      </c>
      <c r="K10" s="225" t="s">
        <v>919</v>
      </c>
      <c r="L10" s="225" t="s">
        <v>922</v>
      </c>
      <c r="M10" s="225" t="s">
        <v>923</v>
      </c>
      <c r="N10" s="225" t="s">
        <v>922</v>
      </c>
      <c r="O10" s="225" t="s">
        <v>923</v>
      </c>
    </row>
    <row r="11" spans="1:15">
      <c r="A11" s="225">
        <v>7010</v>
      </c>
      <c r="B11" s="225" t="s">
        <v>910</v>
      </c>
      <c r="C11" s="225" t="s">
        <v>924</v>
      </c>
      <c r="D11" s="228"/>
      <c r="E11" s="225"/>
      <c r="F11" s="225"/>
      <c r="G11" s="225"/>
      <c r="H11" s="225" t="s">
        <v>916</v>
      </c>
      <c r="I11" s="225" t="s">
        <v>917</v>
      </c>
      <c r="J11" s="225" t="s">
        <v>920</v>
      </c>
      <c r="K11" s="225" t="s">
        <v>919</v>
      </c>
      <c r="L11" s="225" t="s">
        <v>920</v>
      </c>
      <c r="M11" s="225" t="s">
        <v>919</v>
      </c>
      <c r="N11" s="225" t="s">
        <v>918</v>
      </c>
      <c r="O11" s="225" t="s">
        <v>919</v>
      </c>
    </row>
    <row r="12" spans="1:15" hidden="1">
      <c r="A12" s="223" t="s">
        <v>899</v>
      </c>
      <c r="B12" s="223" t="s">
        <v>925</v>
      </c>
      <c r="C12" s="223" t="s">
        <v>901</v>
      </c>
      <c r="D12" s="223" t="s">
        <v>926</v>
      </c>
      <c r="E12" s="229" t="s">
        <v>902</v>
      </c>
      <c r="F12" s="229" t="s">
        <v>903</v>
      </c>
      <c r="G12" s="229" t="s">
        <v>904</v>
      </c>
      <c r="H12" s="273" t="s">
        <v>905</v>
      </c>
      <c r="I12" s="273"/>
      <c r="J12" s="273" t="s">
        <v>906</v>
      </c>
      <c r="K12" s="273"/>
      <c r="L12" s="273" t="s">
        <v>907</v>
      </c>
      <c r="M12" s="273"/>
      <c r="N12" s="273" t="s">
        <v>908</v>
      </c>
      <c r="O12" s="273"/>
    </row>
    <row r="13" spans="1:15" hidden="1">
      <c r="A13" s="225"/>
      <c r="B13" s="225"/>
      <c r="C13" s="225"/>
      <c r="D13" s="225"/>
      <c r="E13" s="225"/>
      <c r="F13" s="225"/>
      <c r="G13" s="225"/>
      <c r="H13" s="223" t="s">
        <v>909</v>
      </c>
      <c r="I13" s="223" t="s">
        <v>432</v>
      </c>
      <c r="J13" s="223" t="s">
        <v>909</v>
      </c>
      <c r="K13" s="223" t="s">
        <v>432</v>
      </c>
      <c r="L13" s="223" t="s">
        <v>909</v>
      </c>
      <c r="M13" s="223" t="s">
        <v>432</v>
      </c>
      <c r="N13" s="223" t="s">
        <v>909</v>
      </c>
      <c r="O13" s="223" t="s">
        <v>432</v>
      </c>
    </row>
    <row r="14" spans="1:15" hidden="1">
      <c r="A14" s="230">
        <v>7010</v>
      </c>
      <c r="B14" s="230" t="s">
        <v>910</v>
      </c>
      <c r="C14" s="230" t="s">
        <v>915</v>
      </c>
      <c r="D14" s="230">
        <v>90</v>
      </c>
      <c r="E14" s="230">
        <v>518</v>
      </c>
      <c r="F14" s="230">
        <v>533</v>
      </c>
      <c r="G14" s="230">
        <v>1051</v>
      </c>
      <c r="H14" s="230">
        <v>243</v>
      </c>
      <c r="I14" s="230">
        <v>144</v>
      </c>
      <c r="J14" s="230">
        <v>94</v>
      </c>
      <c r="K14" s="230">
        <v>190</v>
      </c>
      <c r="L14" s="230">
        <v>20</v>
      </c>
      <c r="M14" s="230">
        <v>128</v>
      </c>
      <c r="N14" s="230">
        <v>161</v>
      </c>
      <c r="O14" s="230">
        <v>71</v>
      </c>
    </row>
    <row r="15" spans="1:15" hidden="1">
      <c r="A15" s="230">
        <v>7010</v>
      </c>
      <c r="B15" s="230" t="s">
        <v>910</v>
      </c>
      <c r="C15" s="230" t="s">
        <v>927</v>
      </c>
      <c r="D15" s="230">
        <v>2</v>
      </c>
      <c r="E15" s="230">
        <v>12</v>
      </c>
      <c r="F15" s="230">
        <v>9</v>
      </c>
      <c r="G15" s="230">
        <v>21</v>
      </c>
      <c r="H15" s="230">
        <v>0</v>
      </c>
      <c r="I15" s="230">
        <v>5</v>
      </c>
      <c r="J15" s="230">
        <v>0</v>
      </c>
      <c r="K15" s="230">
        <v>4</v>
      </c>
      <c r="L15" s="230">
        <v>0</v>
      </c>
      <c r="M15" s="230">
        <v>0</v>
      </c>
      <c r="N15" s="230">
        <v>12</v>
      </c>
      <c r="O15" s="230">
        <v>0</v>
      </c>
    </row>
    <row r="16" spans="1:15" hidden="1">
      <c r="A16" s="230">
        <v>7050</v>
      </c>
      <c r="B16" s="230" t="s">
        <v>928</v>
      </c>
      <c r="C16" s="230" t="s">
        <v>929</v>
      </c>
      <c r="D16" s="230">
        <v>2</v>
      </c>
      <c r="E16" s="230">
        <v>6</v>
      </c>
      <c r="F16" s="230">
        <v>3</v>
      </c>
      <c r="G16" s="230">
        <v>9</v>
      </c>
      <c r="H16" s="230"/>
      <c r="I16" s="230"/>
      <c r="J16" s="230"/>
      <c r="K16" s="230"/>
      <c r="L16" s="230"/>
      <c r="M16" s="230"/>
      <c r="N16" s="230"/>
      <c r="O16" s="230"/>
    </row>
    <row r="17" spans="1:15" ht="12.75" hidden="1" customHeight="1">
      <c r="A17" s="230">
        <v>7070</v>
      </c>
      <c r="B17" s="230" t="s">
        <v>930</v>
      </c>
      <c r="C17" s="230" t="s">
        <v>929</v>
      </c>
      <c r="D17" s="230">
        <v>1</v>
      </c>
      <c r="E17" s="230">
        <v>1</v>
      </c>
      <c r="F17" s="230">
        <v>3</v>
      </c>
      <c r="G17" s="230">
        <v>4</v>
      </c>
      <c r="H17" s="230"/>
      <c r="I17" s="230"/>
      <c r="J17" s="230"/>
      <c r="K17" s="230"/>
      <c r="L17" s="230"/>
      <c r="M17" s="230"/>
      <c r="N17" s="230"/>
      <c r="O17" s="230"/>
    </row>
    <row r="18" spans="1:15" ht="12.75" hidden="1" customHeight="1">
      <c r="A18" s="230">
        <v>7090</v>
      </c>
      <c r="B18" s="230" t="s">
        <v>931</v>
      </c>
      <c r="C18" s="230" t="s">
        <v>927</v>
      </c>
      <c r="D18" s="230">
        <v>1</v>
      </c>
      <c r="E18" s="230">
        <v>1</v>
      </c>
      <c r="F18" s="230">
        <v>2</v>
      </c>
      <c r="G18" s="230">
        <v>3</v>
      </c>
      <c r="H18" s="230"/>
      <c r="I18" s="230"/>
      <c r="J18" s="230"/>
      <c r="K18" s="230"/>
      <c r="L18" s="230"/>
      <c r="M18" s="230"/>
      <c r="N18" s="230"/>
      <c r="O18" s="230"/>
    </row>
    <row r="19" spans="1:15" ht="12.75" hidden="1" customHeight="1">
      <c r="A19" s="230">
        <v>7100</v>
      </c>
      <c r="B19" s="230" t="s">
        <v>932</v>
      </c>
      <c r="C19" s="230" t="s">
        <v>915</v>
      </c>
      <c r="D19" s="230">
        <v>1</v>
      </c>
      <c r="E19" s="230">
        <v>5000</v>
      </c>
      <c r="F19" s="230">
        <v>5000</v>
      </c>
      <c r="G19" s="230">
        <v>10000</v>
      </c>
      <c r="H19" s="230"/>
      <c r="I19" s="230"/>
      <c r="J19" s="230"/>
      <c r="K19" s="230"/>
      <c r="L19" s="230"/>
      <c r="M19" s="230"/>
      <c r="N19" s="230"/>
      <c r="O19" s="230"/>
    </row>
    <row r="20" spans="1:15" ht="12.75" hidden="1" customHeight="1">
      <c r="A20" s="230">
        <v>7500</v>
      </c>
      <c r="B20" s="230" t="s">
        <v>933</v>
      </c>
      <c r="C20" s="230" t="s">
        <v>915</v>
      </c>
      <c r="D20" s="230">
        <v>2</v>
      </c>
      <c r="E20" s="230"/>
      <c r="F20" s="230"/>
      <c r="G20" s="230">
        <v>45000</v>
      </c>
      <c r="H20" s="230"/>
      <c r="I20" s="230"/>
      <c r="J20" s="230"/>
      <c r="K20" s="230"/>
      <c r="L20" s="230"/>
      <c r="M20" s="230"/>
      <c r="N20" s="230"/>
      <c r="O20" s="230"/>
    </row>
    <row r="22" spans="1:15">
      <c r="A22" s="272" t="s">
        <v>934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</row>
    <row r="23" spans="1:15">
      <c r="A23" s="223" t="s">
        <v>899</v>
      </c>
      <c r="B23" s="223" t="s">
        <v>925</v>
      </c>
      <c r="C23" s="223" t="s">
        <v>901</v>
      </c>
      <c r="D23" s="223" t="s">
        <v>45</v>
      </c>
      <c r="E23" s="227" t="s">
        <v>902</v>
      </c>
      <c r="F23" s="227" t="s">
        <v>903</v>
      </c>
      <c r="G23" s="224" t="s">
        <v>904</v>
      </c>
      <c r="H23" s="273" t="s">
        <v>905</v>
      </c>
      <c r="I23" s="273"/>
      <c r="J23" s="273" t="s">
        <v>906</v>
      </c>
      <c r="K23" s="273"/>
      <c r="L23" s="273" t="s">
        <v>907</v>
      </c>
      <c r="M23" s="273"/>
      <c r="N23" s="273" t="s">
        <v>908</v>
      </c>
      <c r="O23" s="273"/>
    </row>
    <row r="24" spans="1:15">
      <c r="A24" s="225"/>
      <c r="B24" s="225"/>
      <c r="C24" s="225"/>
      <c r="D24" s="231"/>
      <c r="E24" s="225"/>
      <c r="F24" s="225"/>
      <c r="G24" s="232"/>
      <c r="H24" s="223" t="s">
        <v>909</v>
      </c>
      <c r="I24" s="223" t="s">
        <v>432</v>
      </c>
      <c r="J24" s="223" t="s">
        <v>909</v>
      </c>
      <c r="K24" s="223" t="s">
        <v>432</v>
      </c>
      <c r="L24" s="223" t="s">
        <v>909</v>
      </c>
      <c r="M24" s="223" t="s">
        <v>432</v>
      </c>
      <c r="N24" s="223" t="s">
        <v>909</v>
      </c>
      <c r="O24" s="223" t="s">
        <v>432</v>
      </c>
    </row>
    <row r="25" spans="1:15">
      <c r="A25" s="225">
        <v>7010</v>
      </c>
      <c r="B25" s="225" t="s">
        <v>910</v>
      </c>
      <c r="C25" s="225" t="s">
        <v>911</v>
      </c>
      <c r="D25" s="228"/>
      <c r="E25" s="225" t="s">
        <v>935</v>
      </c>
      <c r="F25" s="225" t="s">
        <v>913</v>
      </c>
      <c r="G25" s="233"/>
      <c r="H25" s="230"/>
      <c r="I25" s="234"/>
      <c r="J25" s="234"/>
      <c r="K25" s="234"/>
      <c r="L25" s="234"/>
      <c r="M25" s="234"/>
      <c r="N25" s="234"/>
      <c r="O25" s="234"/>
    </row>
    <row r="28" spans="1:15">
      <c r="A28" s="222" t="s">
        <v>936</v>
      </c>
    </row>
    <row r="30" spans="1:15">
      <c r="A30" s="222" t="s">
        <v>937</v>
      </c>
    </row>
  </sheetData>
  <mergeCells count="14">
    <mergeCell ref="H23:I23"/>
    <mergeCell ref="J23:K23"/>
    <mergeCell ref="L23:M23"/>
    <mergeCell ref="N23:O23"/>
    <mergeCell ref="H12:I12"/>
    <mergeCell ref="J12:K12"/>
    <mergeCell ref="L12:M12"/>
    <mergeCell ref="N12:O12"/>
    <mergeCell ref="A22:O22"/>
    <mergeCell ref="A5:O5"/>
    <mergeCell ref="H6:I6"/>
    <mergeCell ref="J6:K6"/>
    <mergeCell ref="L6:M6"/>
    <mergeCell ref="N6:O6"/>
  </mergeCells>
  <pageMargins left="0.51180555555555596" right="0.51180555555555596" top="0.78749999999999998" bottom="0.78749999999999998" header="0.511811023622047" footer="0.511811023622047"/>
  <pageSetup paperSize="77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zoomScaleNormal="100" workbookViewId="0"/>
  </sheetViews>
  <sheetFormatPr defaultColWidth="8.83203125" defaultRowHeight="11.25"/>
  <sheetData>
    <row r="1" spans="1:17" ht="16.5" customHeight="1">
      <c r="A1" s="235" t="s">
        <v>938</v>
      </c>
    </row>
    <row r="2" spans="1:17" ht="16.5" customHeight="1">
      <c r="A2" s="236" t="s">
        <v>939</v>
      </c>
    </row>
    <row r="3" spans="1:17" ht="16.5" customHeight="1">
      <c r="A3" s="236" t="s">
        <v>940</v>
      </c>
    </row>
    <row r="4" spans="1:17" ht="16.5" customHeight="1">
      <c r="A4" s="236" t="s">
        <v>941</v>
      </c>
    </row>
    <row r="5" spans="1:17" ht="16.5" customHeight="1">
      <c r="A5" s="236" t="s">
        <v>942</v>
      </c>
    </row>
    <row r="6" spans="1:17" ht="16.5" customHeight="1">
      <c r="A6" s="236" t="s">
        <v>943</v>
      </c>
    </row>
    <row r="7" spans="1:17" ht="16.5" customHeight="1">
      <c r="A7" s="236" t="s">
        <v>944</v>
      </c>
    </row>
    <row r="8" spans="1:17" ht="16.5" customHeight="1">
      <c r="A8" s="236" t="s">
        <v>945</v>
      </c>
      <c r="Q8" s="1"/>
    </row>
    <row r="9" spans="1:17" ht="16.5" customHeight="1">
      <c r="A9" s="236" t="s">
        <v>946</v>
      </c>
    </row>
    <row r="10" spans="1:17" ht="16.5" customHeight="1">
      <c r="A10" s="236"/>
    </row>
    <row r="11" spans="1:17" ht="16.5" customHeight="1">
      <c r="A11" s="235" t="s">
        <v>947</v>
      </c>
    </row>
    <row r="12" spans="1:17" ht="16.5" customHeight="1">
      <c r="A12" s="236" t="s">
        <v>948</v>
      </c>
    </row>
    <row r="13" spans="1:17" ht="16.5" customHeight="1">
      <c r="A13" s="1" t="s">
        <v>949</v>
      </c>
    </row>
    <row r="14" spans="1:17" ht="16.5" customHeight="1">
      <c r="A14" s="1" t="s">
        <v>950</v>
      </c>
      <c r="K14" s="237"/>
    </row>
    <row r="15" spans="1:17" ht="16.5" customHeight="1">
      <c r="A15" s="236" t="s">
        <v>951</v>
      </c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</vt:i4>
      </vt:variant>
    </vt:vector>
  </HeadingPairs>
  <TitlesOfParts>
    <vt:vector size="19" baseType="lpstr">
      <vt:lpstr>Bovinos</vt:lpstr>
      <vt:lpstr>TODOS OS PRODUTOS</vt:lpstr>
      <vt:lpstr>Leite - Produção</vt:lpstr>
      <vt:lpstr>Leite - Captação</vt:lpstr>
      <vt:lpstr>GTA</vt:lpstr>
      <vt:lpstr>OBSERVAÇÃO</vt:lpstr>
      <vt:lpstr>Bovinos!Area_de_impressao</vt:lpstr>
      <vt:lpstr>'TODOS OS PRODUTOS'!Excel_BuiltIn_Print_Area</vt:lpstr>
      <vt:lpstr>Bovinos!Print_Area_0</vt:lpstr>
      <vt:lpstr>Bovinos!Print_Area_0_0</vt:lpstr>
      <vt:lpstr>Bovinos!Print_Area_0_0_0</vt:lpstr>
      <vt:lpstr>Bovinos!Print_Titles_0</vt:lpstr>
      <vt:lpstr>'TODOS OS PRODUTOS'!Print_Titles_0</vt:lpstr>
      <vt:lpstr>Bovinos!Print_Titles_0_0</vt:lpstr>
      <vt:lpstr>'TODOS OS PRODUTOS'!Print_Titles_0_0</vt:lpstr>
      <vt:lpstr>Bovinos!Print_Titles_0_0_0</vt:lpstr>
      <vt:lpstr>'TODOS OS PRODUTOS'!Print_Titles_0_0_0</vt:lpstr>
      <vt:lpstr>Bovinos!Titulos_de_impressao</vt:lpstr>
      <vt:lpstr>'TODOS OS PRODUTOS'!Titulos_de_impressao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Larissa Nahirny Alves</dc:creator>
  <dc:description/>
  <cp:lastModifiedBy>Larissa Nahirny Alves</cp:lastModifiedBy>
  <cp:revision>19</cp:revision>
  <dcterms:created xsi:type="dcterms:W3CDTF">2022-01-14T14:49:56Z</dcterms:created>
  <dcterms:modified xsi:type="dcterms:W3CDTF">2025-01-21T14:34:49Z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