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ORES\deral\DEB\VBP\VBP 2024\Bovinos\Enviados\"/>
    </mc:Choice>
  </mc:AlternateContent>
  <bookViews>
    <workbookView xWindow="0" yWindow="0" windowWidth="28800" windowHeight="12210" tabRatio="500"/>
  </bookViews>
  <sheets>
    <sheet name="Bovinos" sheetId="1" r:id="rId1"/>
    <sheet name="TODOS_OS_PRODUTOS" sheetId="2" state="hidden" r:id="rId2"/>
    <sheet name="Leite_-_Produção" sheetId="3" r:id="rId3"/>
    <sheet name="Leite - Captação" sheetId="4" r:id="rId4"/>
    <sheet name="GTA" sheetId="5" r:id="rId5"/>
    <sheet name="OBSERVAÇÃO" sheetId="6" r:id="rId6"/>
  </sheets>
  <definedNames>
    <definedName name="__xlfn__FV">NA()</definedName>
    <definedName name="_xlnm.Print_Area" localSheetId="0">Bovinos!$A$1:$P$186</definedName>
    <definedName name="Excel_BuiltIn_Print_Area" localSheetId="1">TODOS_OS_PRODUTOS!$1:$5</definedName>
    <definedName name="SHARED_FORMULA_17_102_17_102_1" localSheetId="3">+#REF!</definedName>
    <definedName name="SHARED_FORMULA_17_102_17_102_1">+#REF!</definedName>
    <definedName name="SHARED_FORMULA_17_134_17_134_1" localSheetId="3">+#REF!</definedName>
    <definedName name="SHARED_FORMULA_17_134_17_134_1">+#REF!</definedName>
    <definedName name="SHARED_FORMULA_17_166_17_166_1" localSheetId="3">+#REF!</definedName>
    <definedName name="SHARED_FORMULA_17_166_17_166_1">+#REF!</definedName>
    <definedName name="SHARED_FORMULA_17_232_17_232_1" localSheetId="3">+#REF!</definedName>
    <definedName name="SHARED_FORMULA_17_232_17_232_1">+#REF!</definedName>
    <definedName name="SHARED_FORMULA_17_246_17_246_1" localSheetId="3">+#REF!</definedName>
    <definedName name="SHARED_FORMULA_17_246_17_246_1">+#REF!</definedName>
    <definedName name="SHARED_FORMULA_17_310_17_310_1" localSheetId="3">+#REF!</definedName>
    <definedName name="SHARED_FORMULA_17_310_17_310_1">+#REF!</definedName>
    <definedName name="SHARED_FORMULA_17_38_17_38_1" localSheetId="3">+#REF!</definedName>
    <definedName name="SHARED_FORMULA_17_38_17_38_1">+#REF!</definedName>
    <definedName name="SHARED_FORMULA_17_6_17_6_1" localSheetId="3">+#REF!</definedName>
    <definedName name="SHARED_FORMULA_17_6_17_6_1">+#REF!</definedName>
    <definedName name="SHARED_FORMULA_17_70_17_70_1" localSheetId="3">+#REF!</definedName>
    <definedName name="SHARED_FORMULA_17_70_17_70_1">+#REF!</definedName>
    <definedName name="SHARED_FORMULA_18_113_18_113_1" localSheetId="3">+#REF!</definedName>
    <definedName name="SHARED_FORMULA_18_113_18_113_1">+#REF!</definedName>
    <definedName name="SHARED_FORMULA_18_128_18_128_1" localSheetId="3">+#REF!</definedName>
    <definedName name="SHARED_FORMULA_18_128_18_128_1">+#REF!</definedName>
    <definedName name="SHARED_FORMULA_18_143_18_143_1" localSheetId="3">+#REF!</definedName>
    <definedName name="SHARED_FORMULA_18_143_18_143_1">+#REF!</definedName>
    <definedName name="SHARED_FORMULA_18_158_18_158_1" localSheetId="3">+#REF!</definedName>
    <definedName name="SHARED_FORMULA_18_158_18_158_1">+#REF!</definedName>
    <definedName name="SHARED_FORMULA_18_173_18_173_1" localSheetId="3">+#REF!</definedName>
    <definedName name="SHARED_FORMULA_18_173_18_173_1">+#REF!</definedName>
    <definedName name="SHARED_FORMULA_18_188_18_188_1" localSheetId="3">+#REF!</definedName>
    <definedName name="SHARED_FORMULA_18_188_18_188_1">+#REF!</definedName>
    <definedName name="SHARED_FORMULA_18_203_18_203_1" localSheetId="3">+#REF!</definedName>
    <definedName name="SHARED_FORMULA_18_203_18_203_1">+#REF!</definedName>
    <definedName name="SHARED_FORMULA_18_218_18_218_1" localSheetId="3">+#REF!</definedName>
    <definedName name="SHARED_FORMULA_18_218_18_218_1">+#REF!</definedName>
    <definedName name="SHARED_FORMULA_18_23_18_23_1" localSheetId="3">+#REF!</definedName>
    <definedName name="SHARED_FORMULA_18_23_18_23_1">+#REF!</definedName>
    <definedName name="SHARED_FORMULA_18_233_18_233_1" localSheetId="3">+#REF!</definedName>
    <definedName name="SHARED_FORMULA_18_233_18_233_1">+#REF!</definedName>
    <definedName name="SHARED_FORMULA_18_248_18_248_1" localSheetId="3">+#REF!</definedName>
    <definedName name="SHARED_FORMULA_18_248_18_248_1">+#REF!</definedName>
    <definedName name="SHARED_FORMULA_18_263_18_263_1" localSheetId="3">+#REF!</definedName>
    <definedName name="SHARED_FORMULA_18_263_18_263_1">+#REF!</definedName>
    <definedName name="SHARED_FORMULA_18_278_18_278_1" localSheetId="3">+#REF!</definedName>
    <definedName name="SHARED_FORMULA_18_278_18_278_1">+#REF!</definedName>
    <definedName name="SHARED_FORMULA_18_293_18_293_1" localSheetId="3">+#REF!</definedName>
    <definedName name="SHARED_FORMULA_18_293_18_293_1">+#REF!</definedName>
    <definedName name="SHARED_FORMULA_18_308_18_308_1" localSheetId="3">+#REF!</definedName>
    <definedName name="SHARED_FORMULA_18_308_18_308_1">+#REF!</definedName>
    <definedName name="SHARED_FORMULA_18_323_18_323_1" localSheetId="3">+#REF!</definedName>
    <definedName name="SHARED_FORMULA_18_323_18_323_1">+#REF!</definedName>
    <definedName name="SHARED_FORMULA_18_338_18_338_1" localSheetId="3">+#REF!</definedName>
    <definedName name="SHARED_FORMULA_18_338_18_338_1">+#REF!</definedName>
    <definedName name="SHARED_FORMULA_18_353_18_353_1" localSheetId="3">+#REF!</definedName>
    <definedName name="SHARED_FORMULA_18_353_18_353_1">+#REF!</definedName>
    <definedName name="SHARED_FORMULA_18_368_18_368_1" localSheetId="3">+#REF!</definedName>
    <definedName name="SHARED_FORMULA_18_368_18_368_1">+#REF!</definedName>
    <definedName name="SHARED_FORMULA_18_38_18_38_1" localSheetId="3">+#REF!</definedName>
    <definedName name="SHARED_FORMULA_18_38_18_38_1">+#REF!</definedName>
    <definedName name="SHARED_FORMULA_18_53_18_53_1" localSheetId="3">+#REF!</definedName>
    <definedName name="SHARED_FORMULA_18_53_18_53_1">+#REF!</definedName>
    <definedName name="SHARED_FORMULA_18_68_18_68_1" localSheetId="3">+#REF!</definedName>
    <definedName name="SHARED_FORMULA_18_68_18_68_1">+#REF!</definedName>
    <definedName name="SHARED_FORMULA_18_8_18_8_1" localSheetId="3">+#REF!</definedName>
    <definedName name="SHARED_FORMULA_18_8_18_8_1">+#REF!</definedName>
    <definedName name="SHARED_FORMULA_18_83_18_83_1" localSheetId="3">+#REF!</definedName>
    <definedName name="SHARED_FORMULA_18_83_18_83_1">+#REF!</definedName>
    <definedName name="SHARED_FORMULA_18_98_18_98_1" localSheetId="3">+#REF!</definedName>
    <definedName name="SHARED_FORMULA_18_98_18_98_1">+#REF!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38" i="4" l="1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G37" i="4"/>
  <c r="AE37" i="4"/>
  <c r="AE36" i="4"/>
  <c r="AG36" i="4" s="1"/>
  <c r="AG35" i="4"/>
  <c r="AE35" i="4"/>
  <c r="AE34" i="4"/>
  <c r="AG34" i="4" s="1"/>
  <c r="AG33" i="4"/>
  <c r="AE33" i="4"/>
  <c r="AE32" i="4"/>
  <c r="AG32" i="4" s="1"/>
  <c r="AG31" i="4"/>
  <c r="AE31" i="4"/>
  <c r="AE30" i="4"/>
  <c r="AG30" i="4" s="1"/>
  <c r="AG29" i="4"/>
  <c r="AE29" i="4"/>
  <c r="AE28" i="4"/>
  <c r="AG28" i="4" s="1"/>
  <c r="AG27" i="4"/>
  <c r="AE27" i="4"/>
  <c r="AE26" i="4"/>
  <c r="AG26" i="4" s="1"/>
  <c r="AG25" i="4"/>
  <c r="AE25" i="4"/>
  <c r="AE24" i="4"/>
  <c r="AG24" i="4" s="1"/>
  <c r="AG23" i="4"/>
  <c r="AE23" i="4"/>
  <c r="AE22" i="4"/>
  <c r="AG22" i="4" s="1"/>
  <c r="AG21" i="4"/>
  <c r="AE21" i="4"/>
  <c r="AE20" i="4"/>
  <c r="AG20" i="4" s="1"/>
  <c r="AG19" i="4"/>
  <c r="AE19" i="4"/>
  <c r="AE18" i="4"/>
  <c r="AG18" i="4" s="1"/>
  <c r="AG17" i="4"/>
  <c r="AE17" i="4"/>
  <c r="AE16" i="4"/>
  <c r="AG16" i="4" s="1"/>
  <c r="AE15" i="4"/>
  <c r="AG15" i="4" s="1"/>
  <c r="AE14" i="4"/>
  <c r="AG14" i="4" s="1"/>
  <c r="C11" i="4"/>
  <c r="M10" i="4"/>
  <c r="M11" i="4" s="1"/>
  <c r="L10" i="4"/>
  <c r="L11" i="4" s="1"/>
  <c r="K10" i="4"/>
  <c r="K11" i="4" s="1"/>
  <c r="J10" i="4"/>
  <c r="J11" i="4" s="1"/>
  <c r="I10" i="4"/>
  <c r="I11" i="4" s="1"/>
  <c r="H10" i="4"/>
  <c r="H11" i="4" s="1"/>
  <c r="G10" i="4"/>
  <c r="G11" i="4" s="1"/>
  <c r="F10" i="4"/>
  <c r="F11" i="4" s="1"/>
  <c r="E10" i="4"/>
  <c r="E11" i="4" s="1"/>
  <c r="D10" i="4"/>
  <c r="D11" i="4" s="1"/>
  <c r="C10" i="4"/>
  <c r="B10" i="4"/>
  <c r="B11" i="4" s="1"/>
  <c r="N11" i="4" s="1"/>
  <c r="N9" i="4" s="1"/>
  <c r="O42" i="3"/>
  <c r="N42" i="3"/>
  <c r="J39" i="3"/>
  <c r="B38" i="3"/>
  <c r="B37" i="3"/>
  <c r="B36" i="3"/>
  <c r="B35" i="3"/>
  <c r="B34" i="3"/>
  <c r="B33" i="3"/>
  <c r="F32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U441" i="1"/>
  <c r="R441" i="1"/>
  <c r="X440" i="1"/>
  <c r="R440" i="1"/>
  <c r="X439" i="1"/>
  <c r="R439" i="1"/>
  <c r="M439" i="1"/>
  <c r="N439" i="1" s="1"/>
  <c r="L439" i="1"/>
  <c r="K439" i="1"/>
  <c r="D439" i="1"/>
  <c r="E439" i="1" s="1"/>
  <c r="C439" i="1"/>
  <c r="B439" i="1"/>
  <c r="X438" i="1"/>
  <c r="R438" i="1"/>
  <c r="X437" i="1"/>
  <c r="R437" i="1"/>
  <c r="X436" i="1"/>
  <c r="R436" i="1"/>
  <c r="X435" i="1"/>
  <c r="R435" i="1"/>
  <c r="X434" i="1"/>
  <c r="R434" i="1"/>
  <c r="X433" i="1"/>
  <c r="S433" i="1"/>
  <c r="S434" i="1" s="1"/>
  <c r="S435" i="1" s="1"/>
  <c r="S436" i="1" s="1"/>
  <c r="S437" i="1" s="1"/>
  <c r="S438" i="1" s="1"/>
  <c r="S439" i="1" s="1"/>
  <c r="S440" i="1" s="1"/>
  <c r="S441" i="1" s="1"/>
  <c r="R433" i="1"/>
  <c r="X432" i="1"/>
  <c r="R432" i="1"/>
  <c r="F432" i="1"/>
  <c r="E432" i="1"/>
  <c r="F38" i="3" s="1"/>
  <c r="D432" i="1"/>
  <c r="E38" i="3" s="1"/>
  <c r="C432" i="1"/>
  <c r="X431" i="1"/>
  <c r="W431" i="1"/>
  <c r="R431" i="1"/>
  <c r="X430" i="1"/>
  <c r="W430" i="1"/>
  <c r="R430" i="1"/>
  <c r="X429" i="1"/>
  <c r="W429" i="1"/>
  <c r="V429" i="1"/>
  <c r="R429" i="1"/>
  <c r="V428" i="1"/>
  <c r="R428" i="1"/>
  <c r="S427" i="1"/>
  <c r="S428" i="1" s="1"/>
  <c r="S429" i="1" s="1"/>
  <c r="S430" i="1" s="1"/>
  <c r="S431" i="1" s="1"/>
  <c r="S432" i="1" s="1"/>
  <c r="R427" i="1"/>
  <c r="U426" i="1"/>
  <c r="R426" i="1"/>
  <c r="X425" i="1"/>
  <c r="R425" i="1"/>
  <c r="X424" i="1"/>
  <c r="R424" i="1"/>
  <c r="M424" i="1"/>
  <c r="L424" i="1"/>
  <c r="K424" i="1"/>
  <c r="D424" i="1"/>
  <c r="E424" i="1" s="1"/>
  <c r="C424" i="1"/>
  <c r="B424" i="1"/>
  <c r="X423" i="1"/>
  <c r="R423" i="1"/>
  <c r="H423" i="1"/>
  <c r="X422" i="1"/>
  <c r="R422" i="1"/>
  <c r="H422" i="1"/>
  <c r="X421" i="1"/>
  <c r="R421" i="1"/>
  <c r="X420" i="1"/>
  <c r="R420" i="1"/>
  <c r="X419" i="1"/>
  <c r="R419" i="1"/>
  <c r="X418" i="1"/>
  <c r="R418" i="1"/>
  <c r="X417" i="1"/>
  <c r="R417" i="1"/>
  <c r="F417" i="1"/>
  <c r="G37" i="3" s="1"/>
  <c r="E417" i="1"/>
  <c r="F37" i="3" s="1"/>
  <c r="D417" i="1"/>
  <c r="C417" i="1"/>
  <c r="D37" i="3" s="1"/>
  <c r="X416" i="1"/>
  <c r="W416" i="1"/>
  <c r="R416" i="1"/>
  <c r="X415" i="1"/>
  <c r="W415" i="1"/>
  <c r="S415" i="1"/>
  <c r="S416" i="1" s="1"/>
  <c r="S417" i="1" s="1"/>
  <c r="S418" i="1" s="1"/>
  <c r="S419" i="1" s="1"/>
  <c r="S420" i="1" s="1"/>
  <c r="S421" i="1" s="1"/>
  <c r="S422" i="1" s="1"/>
  <c r="S423" i="1" s="1"/>
  <c r="S424" i="1" s="1"/>
  <c r="S425" i="1" s="1"/>
  <c r="S426" i="1" s="1"/>
  <c r="R415" i="1"/>
  <c r="X414" i="1"/>
  <c r="W414" i="1"/>
  <c r="V414" i="1"/>
  <c r="R414" i="1"/>
  <c r="V413" i="1"/>
  <c r="S413" i="1"/>
  <c r="S414" i="1" s="1"/>
  <c r="R413" i="1"/>
  <c r="S412" i="1"/>
  <c r="R412" i="1"/>
  <c r="U411" i="1"/>
  <c r="R411" i="1"/>
  <c r="X410" i="1"/>
  <c r="R410" i="1"/>
  <c r="X409" i="1"/>
  <c r="R409" i="1"/>
  <c r="M409" i="1"/>
  <c r="L409" i="1"/>
  <c r="K409" i="1"/>
  <c r="D409" i="1"/>
  <c r="C409" i="1"/>
  <c r="B409" i="1"/>
  <c r="X408" i="1"/>
  <c r="R408" i="1"/>
  <c r="H408" i="1"/>
  <c r="W400" i="1" s="1"/>
  <c r="X407" i="1"/>
  <c r="R407" i="1"/>
  <c r="H407" i="1"/>
  <c r="X406" i="1"/>
  <c r="R406" i="1"/>
  <c r="X405" i="1"/>
  <c r="R405" i="1"/>
  <c r="X404" i="1"/>
  <c r="R404" i="1"/>
  <c r="X403" i="1"/>
  <c r="S403" i="1"/>
  <c r="S404" i="1" s="1"/>
  <c r="S405" i="1" s="1"/>
  <c r="S406" i="1" s="1"/>
  <c r="S407" i="1" s="1"/>
  <c r="S408" i="1" s="1"/>
  <c r="S409" i="1" s="1"/>
  <c r="S410" i="1" s="1"/>
  <c r="S411" i="1" s="1"/>
  <c r="R403" i="1"/>
  <c r="X402" i="1"/>
  <c r="R402" i="1"/>
  <c r="F402" i="1"/>
  <c r="E402" i="1"/>
  <c r="F36" i="3" s="1"/>
  <c r="D402" i="1"/>
  <c r="E36" i="3" s="1"/>
  <c r="C402" i="1"/>
  <c r="X401" i="1"/>
  <c r="W401" i="1"/>
  <c r="R401" i="1"/>
  <c r="X400" i="1"/>
  <c r="R400" i="1"/>
  <c r="X399" i="1"/>
  <c r="W399" i="1"/>
  <c r="V399" i="1"/>
  <c r="R399" i="1"/>
  <c r="V398" i="1"/>
  <c r="R398" i="1"/>
  <c r="S397" i="1"/>
  <c r="S398" i="1" s="1"/>
  <c r="S399" i="1" s="1"/>
  <c r="S400" i="1" s="1"/>
  <c r="S401" i="1" s="1"/>
  <c r="S402" i="1" s="1"/>
  <c r="R397" i="1"/>
  <c r="U396" i="1"/>
  <c r="R396" i="1"/>
  <c r="X395" i="1"/>
  <c r="R395" i="1"/>
  <c r="X394" i="1"/>
  <c r="R394" i="1"/>
  <c r="M394" i="1"/>
  <c r="N394" i="1" s="1"/>
  <c r="L394" i="1"/>
  <c r="K394" i="1"/>
  <c r="D394" i="1"/>
  <c r="E394" i="1" s="1"/>
  <c r="C394" i="1"/>
  <c r="B394" i="1"/>
  <c r="X393" i="1"/>
  <c r="R393" i="1"/>
  <c r="H393" i="1"/>
  <c r="W385" i="1" s="1"/>
  <c r="X392" i="1"/>
  <c r="R392" i="1"/>
  <c r="H392" i="1"/>
  <c r="W384" i="1" s="1"/>
  <c r="X391" i="1"/>
  <c r="R391" i="1"/>
  <c r="X390" i="1"/>
  <c r="R390" i="1"/>
  <c r="X389" i="1"/>
  <c r="R389" i="1"/>
  <c r="X388" i="1"/>
  <c r="R388" i="1"/>
  <c r="X387" i="1"/>
  <c r="R387" i="1"/>
  <c r="F387" i="1"/>
  <c r="G35" i="3" s="1"/>
  <c r="E387" i="1"/>
  <c r="F35" i="3" s="1"/>
  <c r="D387" i="1"/>
  <c r="C387" i="1"/>
  <c r="X386" i="1"/>
  <c r="W386" i="1"/>
  <c r="R386" i="1"/>
  <c r="X385" i="1"/>
  <c r="R385" i="1"/>
  <c r="X384" i="1"/>
  <c r="V384" i="1"/>
  <c r="R384" i="1"/>
  <c r="V383" i="1"/>
  <c r="S383" i="1"/>
  <c r="S384" i="1" s="1"/>
  <c r="S385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  <c r="R383" i="1"/>
  <c r="S382" i="1"/>
  <c r="R382" i="1"/>
  <c r="U381" i="1"/>
  <c r="R381" i="1"/>
  <c r="X380" i="1"/>
  <c r="R380" i="1"/>
  <c r="X379" i="1"/>
  <c r="R379" i="1"/>
  <c r="M379" i="1"/>
  <c r="L379" i="1"/>
  <c r="K379" i="1"/>
  <c r="D379" i="1"/>
  <c r="C379" i="1"/>
  <c r="B379" i="1"/>
  <c r="X378" i="1"/>
  <c r="R378" i="1"/>
  <c r="H378" i="1"/>
  <c r="W370" i="1" s="1"/>
  <c r="X377" i="1"/>
  <c r="R377" i="1"/>
  <c r="H377" i="1"/>
  <c r="X376" i="1"/>
  <c r="R376" i="1"/>
  <c r="X375" i="1"/>
  <c r="R375" i="1"/>
  <c r="X374" i="1"/>
  <c r="R374" i="1"/>
  <c r="X373" i="1"/>
  <c r="S373" i="1"/>
  <c r="S374" i="1" s="1"/>
  <c r="S375" i="1" s="1"/>
  <c r="S376" i="1" s="1"/>
  <c r="S377" i="1" s="1"/>
  <c r="S378" i="1" s="1"/>
  <c r="S379" i="1" s="1"/>
  <c r="S380" i="1" s="1"/>
  <c r="S381" i="1" s="1"/>
  <c r="R373" i="1"/>
  <c r="X372" i="1"/>
  <c r="R372" i="1"/>
  <c r="F372" i="1"/>
  <c r="E372" i="1"/>
  <c r="F34" i="3" s="1"/>
  <c r="D372" i="1"/>
  <c r="E34" i="3" s="1"/>
  <c r="C372" i="1"/>
  <c r="X371" i="1"/>
  <c r="W371" i="1"/>
  <c r="R371" i="1"/>
  <c r="X370" i="1"/>
  <c r="R370" i="1"/>
  <c r="X369" i="1"/>
  <c r="W369" i="1"/>
  <c r="V369" i="1"/>
  <c r="R369" i="1"/>
  <c r="V368" i="1"/>
  <c r="R368" i="1"/>
  <c r="S367" i="1"/>
  <c r="S368" i="1" s="1"/>
  <c r="S369" i="1" s="1"/>
  <c r="S370" i="1" s="1"/>
  <c r="S371" i="1" s="1"/>
  <c r="S372" i="1" s="1"/>
  <c r="R367" i="1"/>
  <c r="U366" i="1"/>
  <c r="R366" i="1"/>
  <c r="X365" i="1"/>
  <c r="R365" i="1"/>
  <c r="X364" i="1"/>
  <c r="R364" i="1"/>
  <c r="M364" i="1"/>
  <c r="L364" i="1"/>
  <c r="K364" i="1"/>
  <c r="D364" i="1"/>
  <c r="E364" i="1" s="1"/>
  <c r="C364" i="1"/>
  <c r="B364" i="1"/>
  <c r="X363" i="1"/>
  <c r="R363" i="1"/>
  <c r="H363" i="1"/>
  <c r="W355" i="1" s="1"/>
  <c r="X362" i="1"/>
  <c r="R362" i="1"/>
  <c r="H362" i="1"/>
  <c r="W354" i="1" s="1"/>
  <c r="X361" i="1"/>
  <c r="R361" i="1"/>
  <c r="X360" i="1"/>
  <c r="R360" i="1"/>
  <c r="X359" i="1"/>
  <c r="R359" i="1"/>
  <c r="X358" i="1"/>
  <c r="R358" i="1"/>
  <c r="X357" i="1"/>
  <c r="R357" i="1"/>
  <c r="F357" i="1"/>
  <c r="G33" i="3" s="1"/>
  <c r="E357" i="1"/>
  <c r="F33" i="3" s="1"/>
  <c r="D357" i="1"/>
  <c r="C357" i="1"/>
  <c r="D33" i="3" s="1"/>
  <c r="X356" i="1"/>
  <c r="W356" i="1"/>
  <c r="R356" i="1"/>
  <c r="X355" i="1"/>
  <c r="S355" i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R355" i="1"/>
  <c r="X354" i="1"/>
  <c r="V354" i="1"/>
  <c r="R354" i="1"/>
  <c r="V353" i="1"/>
  <c r="S353" i="1"/>
  <c r="S354" i="1" s="1"/>
  <c r="R353" i="1"/>
  <c r="S352" i="1"/>
  <c r="R352" i="1"/>
  <c r="U351" i="1"/>
  <c r="R351" i="1"/>
  <c r="X350" i="1"/>
  <c r="R350" i="1"/>
  <c r="X349" i="1"/>
  <c r="R349" i="1"/>
  <c r="M349" i="1"/>
  <c r="L349" i="1"/>
  <c r="K349" i="1"/>
  <c r="N349" i="1" s="1"/>
  <c r="D349" i="1"/>
  <c r="C349" i="1"/>
  <c r="B349" i="1"/>
  <c r="X348" i="1"/>
  <c r="R348" i="1"/>
  <c r="H348" i="1"/>
  <c r="W340" i="1" s="1"/>
  <c r="X347" i="1"/>
  <c r="R347" i="1"/>
  <c r="H347" i="1"/>
  <c r="X346" i="1"/>
  <c r="R346" i="1"/>
  <c r="X345" i="1"/>
  <c r="R345" i="1"/>
  <c r="X344" i="1"/>
  <c r="R344" i="1"/>
  <c r="X343" i="1"/>
  <c r="S343" i="1"/>
  <c r="S344" i="1" s="1"/>
  <c r="S345" i="1" s="1"/>
  <c r="S346" i="1" s="1"/>
  <c r="S347" i="1" s="1"/>
  <c r="S348" i="1" s="1"/>
  <c r="S349" i="1" s="1"/>
  <c r="S350" i="1" s="1"/>
  <c r="S351" i="1" s="1"/>
  <c r="R343" i="1"/>
  <c r="X342" i="1"/>
  <c r="R342" i="1"/>
  <c r="F342" i="1"/>
  <c r="E342" i="1"/>
  <c r="D342" i="1"/>
  <c r="E32" i="3" s="1"/>
  <c r="C342" i="1"/>
  <c r="X341" i="1"/>
  <c r="W341" i="1"/>
  <c r="R341" i="1"/>
  <c r="X340" i="1"/>
  <c r="R340" i="1"/>
  <c r="X339" i="1"/>
  <c r="W339" i="1"/>
  <c r="V339" i="1"/>
  <c r="R339" i="1"/>
  <c r="V338" i="1"/>
  <c r="R338" i="1"/>
  <c r="S337" i="1"/>
  <c r="S338" i="1" s="1"/>
  <c r="S339" i="1" s="1"/>
  <c r="S340" i="1" s="1"/>
  <c r="S341" i="1" s="1"/>
  <c r="S342" i="1" s="1"/>
  <c r="R337" i="1"/>
  <c r="U336" i="1"/>
  <c r="R336" i="1"/>
  <c r="X335" i="1"/>
  <c r="R335" i="1"/>
  <c r="X334" i="1"/>
  <c r="R334" i="1"/>
  <c r="M334" i="1"/>
  <c r="N334" i="1" s="1"/>
  <c r="L334" i="1"/>
  <c r="K334" i="1"/>
  <c r="D334" i="1"/>
  <c r="E334" i="1" s="1"/>
  <c r="C334" i="1"/>
  <c r="B334" i="1"/>
  <c r="X333" i="1"/>
  <c r="R333" i="1"/>
  <c r="H333" i="1"/>
  <c r="W325" i="1" s="1"/>
  <c r="X332" i="1"/>
  <c r="R332" i="1"/>
  <c r="H332" i="1"/>
  <c r="W324" i="1" s="1"/>
  <c r="X331" i="1"/>
  <c r="R331" i="1"/>
  <c r="X330" i="1"/>
  <c r="R330" i="1"/>
  <c r="X329" i="1"/>
  <c r="R329" i="1"/>
  <c r="X328" i="1"/>
  <c r="R328" i="1"/>
  <c r="X327" i="1"/>
  <c r="R327" i="1"/>
  <c r="F327" i="1"/>
  <c r="G31" i="3" s="1"/>
  <c r="E327" i="1"/>
  <c r="F31" i="3" s="1"/>
  <c r="D327" i="1"/>
  <c r="C327" i="1"/>
  <c r="X326" i="1"/>
  <c r="W326" i="1"/>
  <c r="R326" i="1"/>
  <c r="X325" i="1"/>
  <c r="R325" i="1"/>
  <c r="X324" i="1"/>
  <c r="V324" i="1"/>
  <c r="R324" i="1"/>
  <c r="V323" i="1"/>
  <c r="S323" i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R323" i="1"/>
  <c r="S322" i="1"/>
  <c r="R322" i="1"/>
  <c r="U321" i="1"/>
  <c r="R321" i="1"/>
  <c r="X320" i="1"/>
  <c r="R320" i="1"/>
  <c r="X319" i="1"/>
  <c r="R319" i="1"/>
  <c r="M319" i="1"/>
  <c r="L319" i="1"/>
  <c r="K319" i="1"/>
  <c r="D319" i="1"/>
  <c r="C319" i="1"/>
  <c r="B319" i="1"/>
  <c r="X318" i="1"/>
  <c r="R318" i="1"/>
  <c r="H318" i="1"/>
  <c r="W310" i="1" s="1"/>
  <c r="X317" i="1"/>
  <c r="R317" i="1"/>
  <c r="H317" i="1"/>
  <c r="X316" i="1"/>
  <c r="R316" i="1"/>
  <c r="X315" i="1"/>
  <c r="R315" i="1"/>
  <c r="X314" i="1"/>
  <c r="R314" i="1"/>
  <c r="X313" i="1"/>
  <c r="S313" i="1"/>
  <c r="S314" i="1" s="1"/>
  <c r="S315" i="1" s="1"/>
  <c r="S316" i="1" s="1"/>
  <c r="S317" i="1" s="1"/>
  <c r="S318" i="1" s="1"/>
  <c r="S319" i="1" s="1"/>
  <c r="S320" i="1" s="1"/>
  <c r="S321" i="1" s="1"/>
  <c r="R313" i="1"/>
  <c r="X312" i="1"/>
  <c r="R312" i="1"/>
  <c r="F312" i="1"/>
  <c r="E312" i="1"/>
  <c r="F30" i="3" s="1"/>
  <c r="D312" i="1"/>
  <c r="E30" i="3" s="1"/>
  <c r="C312" i="1"/>
  <c r="X311" i="1"/>
  <c r="W311" i="1"/>
  <c r="R311" i="1"/>
  <c r="X310" i="1"/>
  <c r="R310" i="1"/>
  <c r="X309" i="1"/>
  <c r="W309" i="1"/>
  <c r="V309" i="1"/>
  <c r="R309" i="1"/>
  <c r="V308" i="1"/>
  <c r="R308" i="1"/>
  <c r="S307" i="1"/>
  <c r="S308" i="1" s="1"/>
  <c r="S309" i="1" s="1"/>
  <c r="S310" i="1" s="1"/>
  <c r="S311" i="1" s="1"/>
  <c r="S312" i="1" s="1"/>
  <c r="R307" i="1"/>
  <c r="U306" i="1"/>
  <c r="R306" i="1"/>
  <c r="X305" i="1"/>
  <c r="R305" i="1"/>
  <c r="X304" i="1"/>
  <c r="R304" i="1"/>
  <c r="M304" i="1"/>
  <c r="N304" i="1" s="1"/>
  <c r="L304" i="1"/>
  <c r="K304" i="1"/>
  <c r="D304" i="1"/>
  <c r="E304" i="1" s="1"/>
  <c r="C304" i="1"/>
  <c r="B304" i="1"/>
  <c r="X303" i="1"/>
  <c r="R303" i="1"/>
  <c r="H303" i="1"/>
  <c r="X302" i="1"/>
  <c r="R302" i="1"/>
  <c r="H302" i="1"/>
  <c r="W294" i="1" s="1"/>
  <c r="X301" i="1"/>
  <c r="R301" i="1"/>
  <c r="X300" i="1"/>
  <c r="R300" i="1"/>
  <c r="X299" i="1"/>
  <c r="R299" i="1"/>
  <c r="X298" i="1"/>
  <c r="R298" i="1"/>
  <c r="X297" i="1"/>
  <c r="R297" i="1"/>
  <c r="F297" i="1"/>
  <c r="G29" i="3" s="1"/>
  <c r="E297" i="1"/>
  <c r="F29" i="3" s="1"/>
  <c r="D297" i="1"/>
  <c r="C297" i="1"/>
  <c r="D29" i="3" s="1"/>
  <c r="X296" i="1"/>
  <c r="W296" i="1"/>
  <c r="R296" i="1"/>
  <c r="X295" i="1"/>
  <c r="W295" i="1"/>
  <c r="S295" i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R295" i="1"/>
  <c r="X294" i="1"/>
  <c r="V294" i="1"/>
  <c r="R294" i="1"/>
  <c r="V293" i="1"/>
  <c r="S293" i="1"/>
  <c r="S294" i="1" s="1"/>
  <c r="R293" i="1"/>
  <c r="S292" i="1"/>
  <c r="R292" i="1"/>
  <c r="U291" i="1"/>
  <c r="R291" i="1"/>
  <c r="X290" i="1"/>
  <c r="R290" i="1"/>
  <c r="X289" i="1"/>
  <c r="R289" i="1"/>
  <c r="M289" i="1"/>
  <c r="L289" i="1"/>
  <c r="K289" i="1"/>
  <c r="D289" i="1"/>
  <c r="C289" i="1"/>
  <c r="B289" i="1"/>
  <c r="X288" i="1"/>
  <c r="R288" i="1"/>
  <c r="H288" i="1"/>
  <c r="W280" i="1" s="1"/>
  <c r="X287" i="1"/>
  <c r="R287" i="1"/>
  <c r="H287" i="1"/>
  <c r="W279" i="1" s="1"/>
  <c r="X286" i="1"/>
  <c r="R286" i="1"/>
  <c r="X285" i="1"/>
  <c r="R285" i="1"/>
  <c r="X284" i="1"/>
  <c r="R284" i="1"/>
  <c r="X283" i="1"/>
  <c r="S283" i="1"/>
  <c r="S284" i="1" s="1"/>
  <c r="S285" i="1" s="1"/>
  <c r="S286" i="1" s="1"/>
  <c r="S287" i="1" s="1"/>
  <c r="S288" i="1" s="1"/>
  <c r="S289" i="1" s="1"/>
  <c r="S290" i="1" s="1"/>
  <c r="S291" i="1" s="1"/>
  <c r="R283" i="1"/>
  <c r="X282" i="1"/>
  <c r="R282" i="1"/>
  <c r="F282" i="1"/>
  <c r="E282" i="1"/>
  <c r="F28" i="3" s="1"/>
  <c r="D282" i="1"/>
  <c r="E28" i="3" s="1"/>
  <c r="C282" i="1"/>
  <c r="X281" i="1"/>
  <c r="W281" i="1"/>
  <c r="R281" i="1"/>
  <c r="X280" i="1"/>
  <c r="R280" i="1"/>
  <c r="X279" i="1"/>
  <c r="V279" i="1"/>
  <c r="R279" i="1"/>
  <c r="V278" i="1"/>
  <c r="S278" i="1"/>
  <c r="S279" i="1" s="1"/>
  <c r="S280" i="1" s="1"/>
  <c r="S281" i="1" s="1"/>
  <c r="S282" i="1" s="1"/>
  <c r="R278" i="1"/>
  <c r="S277" i="1"/>
  <c r="R277" i="1"/>
  <c r="U276" i="1"/>
  <c r="R276" i="1"/>
  <c r="X275" i="1"/>
  <c r="R275" i="1"/>
  <c r="X274" i="1"/>
  <c r="R274" i="1"/>
  <c r="M274" i="1"/>
  <c r="L274" i="1"/>
  <c r="K274" i="1"/>
  <c r="D274" i="1"/>
  <c r="C274" i="1"/>
  <c r="B274" i="1"/>
  <c r="E274" i="1" s="1"/>
  <c r="X273" i="1"/>
  <c r="R273" i="1"/>
  <c r="H273" i="1"/>
  <c r="W265" i="1" s="1"/>
  <c r="X272" i="1"/>
  <c r="R272" i="1"/>
  <c r="H272" i="1"/>
  <c r="X271" i="1"/>
  <c r="R271" i="1"/>
  <c r="X270" i="1"/>
  <c r="R270" i="1"/>
  <c r="X269" i="1"/>
  <c r="R269" i="1"/>
  <c r="X268" i="1"/>
  <c r="R268" i="1"/>
  <c r="X267" i="1"/>
  <c r="R267" i="1"/>
  <c r="F267" i="1"/>
  <c r="G27" i="3" s="1"/>
  <c r="E267" i="1"/>
  <c r="F27" i="3" s="1"/>
  <c r="D267" i="1"/>
  <c r="G266" i="1" s="1"/>
  <c r="C267" i="1"/>
  <c r="X266" i="1"/>
  <c r="W266" i="1"/>
  <c r="R266" i="1"/>
  <c r="X265" i="1"/>
  <c r="R265" i="1"/>
  <c r="X264" i="1"/>
  <c r="W264" i="1"/>
  <c r="V264" i="1"/>
  <c r="R264" i="1"/>
  <c r="V263" i="1"/>
  <c r="R263" i="1"/>
  <c r="S262" i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R262" i="1"/>
  <c r="U261" i="1"/>
  <c r="R261" i="1"/>
  <c r="X260" i="1"/>
  <c r="R260" i="1"/>
  <c r="X259" i="1"/>
  <c r="R259" i="1"/>
  <c r="M259" i="1"/>
  <c r="L259" i="1"/>
  <c r="K259" i="1"/>
  <c r="D259" i="1"/>
  <c r="C259" i="1"/>
  <c r="B259" i="1"/>
  <c r="E259" i="1" s="1"/>
  <c r="X258" i="1"/>
  <c r="R258" i="1"/>
  <c r="H258" i="1"/>
  <c r="W250" i="1" s="1"/>
  <c r="X257" i="1"/>
  <c r="R257" i="1"/>
  <c r="H257" i="1"/>
  <c r="X256" i="1"/>
  <c r="R256" i="1"/>
  <c r="X255" i="1"/>
  <c r="R255" i="1"/>
  <c r="X254" i="1"/>
  <c r="R254" i="1"/>
  <c r="X253" i="1"/>
  <c r="R253" i="1"/>
  <c r="X252" i="1"/>
  <c r="R252" i="1"/>
  <c r="F252" i="1"/>
  <c r="P251" i="1" s="1"/>
  <c r="E252" i="1"/>
  <c r="F26" i="3" s="1"/>
  <c r="D252" i="1"/>
  <c r="E26" i="3" s="1"/>
  <c r="C252" i="1"/>
  <c r="X251" i="1"/>
  <c r="W251" i="1"/>
  <c r="R251" i="1"/>
  <c r="X250" i="1"/>
  <c r="R250" i="1"/>
  <c r="X249" i="1"/>
  <c r="W249" i="1"/>
  <c r="V249" i="1"/>
  <c r="R249" i="1"/>
  <c r="V248" i="1"/>
  <c r="R248" i="1"/>
  <c r="S247" i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R247" i="1"/>
  <c r="U246" i="1"/>
  <c r="R246" i="1"/>
  <c r="X245" i="1"/>
  <c r="R245" i="1"/>
  <c r="X244" i="1"/>
  <c r="R244" i="1"/>
  <c r="M244" i="1"/>
  <c r="L244" i="1"/>
  <c r="K244" i="1"/>
  <c r="D244" i="1"/>
  <c r="C244" i="1"/>
  <c r="B244" i="1"/>
  <c r="X243" i="1"/>
  <c r="R243" i="1"/>
  <c r="H243" i="1"/>
  <c r="W235" i="1" s="1"/>
  <c r="X242" i="1"/>
  <c r="R242" i="1"/>
  <c r="H242" i="1"/>
  <c r="W234" i="1" s="1"/>
  <c r="X241" i="1"/>
  <c r="R241" i="1"/>
  <c r="X240" i="1"/>
  <c r="R240" i="1"/>
  <c r="X239" i="1"/>
  <c r="R239" i="1"/>
  <c r="X238" i="1"/>
  <c r="R238" i="1"/>
  <c r="X237" i="1"/>
  <c r="R237" i="1"/>
  <c r="F237" i="1"/>
  <c r="G25" i="3" s="1"/>
  <c r="E237" i="1"/>
  <c r="F25" i="3" s="1"/>
  <c r="D237" i="1"/>
  <c r="C237" i="1"/>
  <c r="X236" i="1"/>
  <c r="W236" i="1"/>
  <c r="R236" i="1"/>
  <c r="X235" i="1"/>
  <c r="R235" i="1"/>
  <c r="X234" i="1"/>
  <c r="V234" i="1"/>
  <c r="R234" i="1"/>
  <c r="V233" i="1"/>
  <c r="R233" i="1"/>
  <c r="S232" i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R232" i="1"/>
  <c r="U231" i="1"/>
  <c r="R231" i="1"/>
  <c r="X230" i="1"/>
  <c r="R230" i="1"/>
  <c r="X229" i="1"/>
  <c r="R229" i="1"/>
  <c r="M229" i="1"/>
  <c r="L229" i="1"/>
  <c r="K229" i="1"/>
  <c r="D229" i="1"/>
  <c r="C229" i="1"/>
  <c r="B229" i="1"/>
  <c r="E229" i="1" s="1"/>
  <c r="X228" i="1"/>
  <c r="R228" i="1"/>
  <c r="H228" i="1"/>
  <c r="X227" i="1"/>
  <c r="R227" i="1"/>
  <c r="H227" i="1"/>
  <c r="X226" i="1"/>
  <c r="R226" i="1"/>
  <c r="X225" i="1"/>
  <c r="R225" i="1"/>
  <c r="X224" i="1"/>
  <c r="S224" i="1"/>
  <c r="S225" i="1" s="1"/>
  <c r="S226" i="1" s="1"/>
  <c r="S227" i="1" s="1"/>
  <c r="S228" i="1" s="1"/>
  <c r="S229" i="1" s="1"/>
  <c r="S230" i="1" s="1"/>
  <c r="S231" i="1" s="1"/>
  <c r="R224" i="1"/>
  <c r="X223" i="1"/>
  <c r="R223" i="1"/>
  <c r="X222" i="1"/>
  <c r="R222" i="1"/>
  <c r="F222" i="1"/>
  <c r="E222" i="1"/>
  <c r="F24" i="3" s="1"/>
  <c r="D222" i="1"/>
  <c r="E24" i="3" s="1"/>
  <c r="C222" i="1"/>
  <c r="X221" i="1"/>
  <c r="W221" i="1"/>
  <c r="R221" i="1"/>
  <c r="X220" i="1"/>
  <c r="W220" i="1"/>
  <c r="R220" i="1"/>
  <c r="X219" i="1"/>
  <c r="W219" i="1"/>
  <c r="V219" i="1"/>
  <c r="R219" i="1"/>
  <c r="V218" i="1"/>
  <c r="R218" i="1"/>
  <c r="S217" i="1"/>
  <c r="S218" i="1" s="1"/>
  <c r="S219" i="1" s="1"/>
  <c r="S220" i="1" s="1"/>
  <c r="S221" i="1" s="1"/>
  <c r="S222" i="1" s="1"/>
  <c r="S223" i="1" s="1"/>
  <c r="R217" i="1"/>
  <c r="U216" i="1"/>
  <c r="R216" i="1"/>
  <c r="X215" i="1"/>
  <c r="R215" i="1"/>
  <c r="X214" i="1"/>
  <c r="R214" i="1"/>
  <c r="M214" i="1"/>
  <c r="L214" i="1"/>
  <c r="K214" i="1"/>
  <c r="D214" i="1"/>
  <c r="C214" i="1"/>
  <c r="B214" i="1"/>
  <c r="E214" i="1" s="1"/>
  <c r="X213" i="1"/>
  <c r="R213" i="1"/>
  <c r="H213" i="1"/>
  <c r="X212" i="1"/>
  <c r="R212" i="1"/>
  <c r="H212" i="1"/>
  <c r="W204" i="1" s="1"/>
  <c r="X211" i="1"/>
  <c r="R211" i="1"/>
  <c r="X210" i="1"/>
  <c r="R210" i="1"/>
  <c r="X209" i="1"/>
  <c r="R209" i="1"/>
  <c r="X208" i="1"/>
  <c r="R208" i="1"/>
  <c r="X207" i="1"/>
  <c r="R207" i="1"/>
  <c r="F207" i="1"/>
  <c r="G23" i="3" s="1"/>
  <c r="E207" i="1"/>
  <c r="F23" i="3" s="1"/>
  <c r="D207" i="1"/>
  <c r="C207" i="1"/>
  <c r="X206" i="1"/>
  <c r="W206" i="1"/>
  <c r="R206" i="1"/>
  <c r="G206" i="1"/>
  <c r="X205" i="1"/>
  <c r="W205" i="1"/>
  <c r="R205" i="1"/>
  <c r="X204" i="1"/>
  <c r="V204" i="1"/>
  <c r="R204" i="1"/>
  <c r="V203" i="1"/>
  <c r="R203" i="1"/>
  <c r="S202" i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R202" i="1"/>
  <c r="U201" i="1"/>
  <c r="R201" i="1"/>
  <c r="X200" i="1"/>
  <c r="R200" i="1"/>
  <c r="X199" i="1"/>
  <c r="R199" i="1"/>
  <c r="M199" i="1"/>
  <c r="L199" i="1"/>
  <c r="K199" i="1"/>
  <c r="D199" i="1"/>
  <c r="C199" i="1"/>
  <c r="B199" i="1"/>
  <c r="E199" i="1" s="1"/>
  <c r="X198" i="1"/>
  <c r="R198" i="1"/>
  <c r="H198" i="1"/>
  <c r="X197" i="1"/>
  <c r="R197" i="1"/>
  <c r="H197" i="1"/>
  <c r="X196" i="1"/>
  <c r="R196" i="1"/>
  <c r="X195" i="1"/>
  <c r="R195" i="1"/>
  <c r="X194" i="1"/>
  <c r="R194" i="1"/>
  <c r="X193" i="1"/>
  <c r="R193" i="1"/>
  <c r="X192" i="1"/>
  <c r="R192" i="1"/>
  <c r="F192" i="1"/>
  <c r="E192" i="1"/>
  <c r="F22" i="3" s="1"/>
  <c r="D192" i="1"/>
  <c r="E22" i="3" s="1"/>
  <c r="C192" i="1"/>
  <c r="X191" i="1"/>
  <c r="W191" i="1"/>
  <c r="R191" i="1"/>
  <c r="X190" i="1"/>
  <c r="W190" i="1"/>
  <c r="R190" i="1"/>
  <c r="X189" i="1"/>
  <c r="W189" i="1"/>
  <c r="V189" i="1"/>
  <c r="R189" i="1"/>
  <c r="V188" i="1"/>
  <c r="R188" i="1"/>
  <c r="S187" i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R187" i="1"/>
  <c r="U186" i="1"/>
  <c r="R186" i="1"/>
  <c r="X185" i="1"/>
  <c r="R185" i="1"/>
  <c r="X184" i="1"/>
  <c r="R184" i="1"/>
  <c r="M184" i="1"/>
  <c r="L184" i="1"/>
  <c r="K184" i="1"/>
  <c r="D184" i="1"/>
  <c r="C184" i="1"/>
  <c r="B184" i="1"/>
  <c r="X183" i="1"/>
  <c r="R183" i="1"/>
  <c r="H183" i="1"/>
  <c r="W175" i="1" s="1"/>
  <c r="X182" i="1"/>
  <c r="R182" i="1"/>
  <c r="H182" i="1"/>
  <c r="W174" i="1" s="1"/>
  <c r="X181" i="1"/>
  <c r="R181" i="1"/>
  <c r="X180" i="1"/>
  <c r="R180" i="1"/>
  <c r="X179" i="1"/>
  <c r="R179" i="1"/>
  <c r="X178" i="1"/>
  <c r="R178" i="1"/>
  <c r="X177" i="1"/>
  <c r="R177" i="1"/>
  <c r="F177" i="1"/>
  <c r="G21" i="3" s="1"/>
  <c r="E177" i="1"/>
  <c r="F21" i="3" s="1"/>
  <c r="D177" i="1"/>
  <c r="E21" i="3" s="1"/>
  <c r="C177" i="1"/>
  <c r="D21" i="3" s="1"/>
  <c r="X176" i="1"/>
  <c r="W176" i="1"/>
  <c r="R176" i="1"/>
  <c r="X175" i="1"/>
  <c r="R175" i="1"/>
  <c r="X174" i="1"/>
  <c r="V174" i="1"/>
  <c r="R174" i="1"/>
  <c r="V173" i="1"/>
  <c r="R173" i="1"/>
  <c r="S172" i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R172" i="1"/>
  <c r="U171" i="1"/>
  <c r="R171" i="1"/>
  <c r="X170" i="1"/>
  <c r="R170" i="1"/>
  <c r="X169" i="1"/>
  <c r="R169" i="1"/>
  <c r="M169" i="1"/>
  <c r="L169" i="1"/>
  <c r="K169" i="1"/>
  <c r="D169" i="1"/>
  <c r="C169" i="1"/>
  <c r="B169" i="1"/>
  <c r="X168" i="1"/>
  <c r="R168" i="1"/>
  <c r="H168" i="1"/>
  <c r="W160" i="1" s="1"/>
  <c r="X167" i="1"/>
  <c r="R167" i="1"/>
  <c r="H167" i="1"/>
  <c r="W159" i="1" s="1"/>
  <c r="X166" i="1"/>
  <c r="R166" i="1"/>
  <c r="X165" i="1"/>
  <c r="R165" i="1"/>
  <c r="X164" i="1"/>
  <c r="R164" i="1"/>
  <c r="X163" i="1"/>
  <c r="R163" i="1"/>
  <c r="X162" i="1"/>
  <c r="R162" i="1"/>
  <c r="F162" i="1"/>
  <c r="G20" i="3" s="1"/>
  <c r="E162" i="1"/>
  <c r="F20" i="3" s="1"/>
  <c r="D162" i="1"/>
  <c r="E20" i="3" s="1"/>
  <c r="C162" i="1"/>
  <c r="X161" i="1"/>
  <c r="W161" i="1"/>
  <c r="R161" i="1"/>
  <c r="G161" i="1"/>
  <c r="X160" i="1"/>
  <c r="R160" i="1"/>
  <c r="X159" i="1"/>
  <c r="V159" i="1"/>
  <c r="S159" i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R159" i="1"/>
  <c r="V158" i="1"/>
  <c r="S158" i="1"/>
  <c r="R158" i="1"/>
  <c r="S157" i="1"/>
  <c r="R157" i="1"/>
  <c r="U156" i="1"/>
  <c r="R156" i="1"/>
  <c r="X155" i="1"/>
  <c r="R155" i="1"/>
  <c r="X154" i="1"/>
  <c r="R154" i="1"/>
  <c r="M154" i="1"/>
  <c r="L154" i="1"/>
  <c r="K154" i="1"/>
  <c r="D154" i="1"/>
  <c r="C154" i="1"/>
  <c r="B154" i="1"/>
  <c r="E154" i="1" s="1"/>
  <c r="X153" i="1"/>
  <c r="R153" i="1"/>
  <c r="H153" i="1"/>
  <c r="X152" i="1"/>
  <c r="R152" i="1"/>
  <c r="H152" i="1"/>
  <c r="X151" i="1"/>
  <c r="R151" i="1"/>
  <c r="X150" i="1"/>
  <c r="R150" i="1"/>
  <c r="X149" i="1"/>
  <c r="R149" i="1"/>
  <c r="X148" i="1"/>
  <c r="R148" i="1"/>
  <c r="X147" i="1"/>
  <c r="R147" i="1"/>
  <c r="F147" i="1"/>
  <c r="G19" i="3" s="1"/>
  <c r="E147" i="1"/>
  <c r="F19" i="3" s="1"/>
  <c r="D147" i="1"/>
  <c r="E19" i="3" s="1"/>
  <c r="C147" i="1"/>
  <c r="X146" i="1"/>
  <c r="W146" i="1"/>
  <c r="R146" i="1"/>
  <c r="X145" i="1"/>
  <c r="W145" i="1"/>
  <c r="R145" i="1"/>
  <c r="X144" i="1"/>
  <c r="W144" i="1"/>
  <c r="V144" i="1"/>
  <c r="R144" i="1"/>
  <c r="V143" i="1"/>
  <c r="R143" i="1"/>
  <c r="S142" i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R142" i="1"/>
  <c r="U141" i="1"/>
  <c r="R141" i="1"/>
  <c r="X140" i="1"/>
  <c r="R140" i="1"/>
  <c r="X139" i="1"/>
  <c r="R139" i="1"/>
  <c r="M139" i="1"/>
  <c r="L139" i="1"/>
  <c r="K139" i="1"/>
  <c r="D139" i="1"/>
  <c r="C139" i="1"/>
  <c r="E139" i="1" s="1"/>
  <c r="B139" i="1"/>
  <c r="X138" i="1"/>
  <c r="R138" i="1"/>
  <c r="H138" i="1"/>
  <c r="X137" i="1"/>
  <c r="R137" i="1"/>
  <c r="H137" i="1"/>
  <c r="W129" i="1" s="1"/>
  <c r="X136" i="1"/>
  <c r="R136" i="1"/>
  <c r="X135" i="1"/>
  <c r="R135" i="1"/>
  <c r="X134" i="1"/>
  <c r="R134" i="1"/>
  <c r="X133" i="1"/>
  <c r="R133" i="1"/>
  <c r="X132" i="1"/>
  <c r="R132" i="1"/>
  <c r="F132" i="1"/>
  <c r="G18" i="3" s="1"/>
  <c r="E132" i="1"/>
  <c r="F18" i="3" s="1"/>
  <c r="D132" i="1"/>
  <c r="E18" i="3" s="1"/>
  <c r="C132" i="1"/>
  <c r="X131" i="1"/>
  <c r="W131" i="1"/>
  <c r="R131" i="1"/>
  <c r="X130" i="1"/>
  <c r="W130" i="1"/>
  <c r="R130" i="1"/>
  <c r="X129" i="1"/>
  <c r="V129" i="1"/>
  <c r="S129" i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R129" i="1"/>
  <c r="V128" i="1"/>
  <c r="S128" i="1"/>
  <c r="R128" i="1"/>
  <c r="S127" i="1"/>
  <c r="R127" i="1"/>
  <c r="U126" i="1"/>
  <c r="R126" i="1"/>
  <c r="X125" i="1"/>
  <c r="R125" i="1"/>
  <c r="X124" i="1"/>
  <c r="R124" i="1"/>
  <c r="M124" i="1"/>
  <c r="L124" i="1"/>
  <c r="K124" i="1"/>
  <c r="N124" i="1" s="1"/>
  <c r="D124" i="1"/>
  <c r="C124" i="1"/>
  <c r="B124" i="1"/>
  <c r="E124" i="1" s="1"/>
  <c r="X123" i="1"/>
  <c r="R123" i="1"/>
  <c r="H123" i="1"/>
  <c r="X122" i="1"/>
  <c r="R122" i="1"/>
  <c r="H122" i="1"/>
  <c r="X121" i="1"/>
  <c r="R121" i="1"/>
  <c r="X120" i="1"/>
  <c r="R120" i="1"/>
  <c r="X119" i="1"/>
  <c r="R119" i="1"/>
  <c r="X118" i="1"/>
  <c r="R118" i="1"/>
  <c r="X117" i="1"/>
  <c r="R117" i="1"/>
  <c r="F117" i="1"/>
  <c r="G17" i="3" s="1"/>
  <c r="E117" i="1"/>
  <c r="F17" i="3" s="1"/>
  <c r="D117" i="1"/>
  <c r="E17" i="3" s="1"/>
  <c r="C117" i="1"/>
  <c r="X116" i="1"/>
  <c r="W116" i="1"/>
  <c r="R116" i="1"/>
  <c r="X115" i="1"/>
  <c r="W115" i="1"/>
  <c r="R115" i="1"/>
  <c r="X114" i="1"/>
  <c r="W114" i="1"/>
  <c r="V114" i="1"/>
  <c r="R114" i="1"/>
  <c r="V113" i="1"/>
  <c r="R113" i="1"/>
  <c r="S112" i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R112" i="1"/>
  <c r="U111" i="1"/>
  <c r="R111" i="1"/>
  <c r="X110" i="1"/>
  <c r="R110" i="1"/>
  <c r="X109" i="1"/>
  <c r="R109" i="1"/>
  <c r="M109" i="1"/>
  <c r="L109" i="1"/>
  <c r="K109" i="1"/>
  <c r="D109" i="1"/>
  <c r="C109" i="1"/>
  <c r="E109" i="1" s="1"/>
  <c r="B109" i="1"/>
  <c r="X108" i="1"/>
  <c r="R108" i="1"/>
  <c r="H108" i="1"/>
  <c r="X107" i="1"/>
  <c r="R107" i="1"/>
  <c r="H107" i="1"/>
  <c r="W99" i="1" s="1"/>
  <c r="X106" i="1"/>
  <c r="R106" i="1"/>
  <c r="X105" i="1"/>
  <c r="R105" i="1"/>
  <c r="X104" i="1"/>
  <c r="R104" i="1"/>
  <c r="X103" i="1"/>
  <c r="R103" i="1"/>
  <c r="X102" i="1"/>
  <c r="R102" i="1"/>
  <c r="F102" i="1"/>
  <c r="G16" i="3" s="1"/>
  <c r="E102" i="1"/>
  <c r="F16" i="3" s="1"/>
  <c r="D102" i="1"/>
  <c r="E16" i="3" s="1"/>
  <c r="C102" i="1"/>
  <c r="X101" i="1"/>
  <c r="W101" i="1"/>
  <c r="R101" i="1"/>
  <c r="X100" i="1"/>
  <c r="W100" i="1"/>
  <c r="R100" i="1"/>
  <c r="X99" i="1"/>
  <c r="V99" i="1"/>
  <c r="S99" i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R99" i="1"/>
  <c r="V98" i="1"/>
  <c r="S98" i="1"/>
  <c r="R98" i="1"/>
  <c r="S97" i="1"/>
  <c r="R97" i="1"/>
  <c r="U96" i="1"/>
  <c r="R96" i="1"/>
  <c r="X95" i="1"/>
  <c r="R95" i="1"/>
  <c r="X94" i="1"/>
  <c r="R94" i="1"/>
  <c r="M94" i="1"/>
  <c r="L94" i="1"/>
  <c r="K94" i="1"/>
  <c r="N94" i="1" s="1"/>
  <c r="D94" i="1"/>
  <c r="C94" i="1"/>
  <c r="B94" i="1"/>
  <c r="E94" i="1" s="1"/>
  <c r="X93" i="1"/>
  <c r="R93" i="1"/>
  <c r="H93" i="1"/>
  <c r="X92" i="1"/>
  <c r="R92" i="1"/>
  <c r="H92" i="1"/>
  <c r="X91" i="1"/>
  <c r="R91" i="1"/>
  <c r="X90" i="1"/>
  <c r="R90" i="1"/>
  <c r="X89" i="1"/>
  <c r="R89" i="1"/>
  <c r="X88" i="1"/>
  <c r="R88" i="1"/>
  <c r="X87" i="1"/>
  <c r="R87" i="1"/>
  <c r="F87" i="1"/>
  <c r="G15" i="3" s="1"/>
  <c r="E87" i="1"/>
  <c r="F15" i="3" s="1"/>
  <c r="D87" i="1"/>
  <c r="E15" i="3" s="1"/>
  <c r="C87" i="1"/>
  <c r="X86" i="1"/>
  <c r="W86" i="1"/>
  <c r="R86" i="1"/>
  <c r="X85" i="1"/>
  <c r="W85" i="1"/>
  <c r="R85" i="1"/>
  <c r="X84" i="1"/>
  <c r="W84" i="1"/>
  <c r="V84" i="1"/>
  <c r="R84" i="1"/>
  <c r="V83" i="1"/>
  <c r="R83" i="1"/>
  <c r="S82" i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R82" i="1"/>
  <c r="U81" i="1"/>
  <c r="R81" i="1"/>
  <c r="X80" i="1"/>
  <c r="R80" i="1"/>
  <c r="X79" i="1"/>
  <c r="R79" i="1"/>
  <c r="M79" i="1"/>
  <c r="L79" i="1"/>
  <c r="K79" i="1"/>
  <c r="D79" i="1"/>
  <c r="C79" i="1"/>
  <c r="E79" i="1" s="1"/>
  <c r="B79" i="1"/>
  <c r="X78" i="1"/>
  <c r="R78" i="1"/>
  <c r="H78" i="1"/>
  <c r="X77" i="1"/>
  <c r="R77" i="1"/>
  <c r="H77" i="1"/>
  <c r="W69" i="1" s="1"/>
  <c r="X76" i="1"/>
  <c r="R76" i="1"/>
  <c r="X75" i="1"/>
  <c r="R75" i="1"/>
  <c r="X74" i="1"/>
  <c r="R74" i="1"/>
  <c r="X73" i="1"/>
  <c r="R73" i="1"/>
  <c r="X72" i="1"/>
  <c r="R72" i="1"/>
  <c r="F72" i="1"/>
  <c r="G14" i="3" s="1"/>
  <c r="E72" i="1"/>
  <c r="F14" i="3" s="1"/>
  <c r="D72" i="1"/>
  <c r="E14" i="3" s="1"/>
  <c r="C72" i="1"/>
  <c r="X71" i="1"/>
  <c r="W71" i="1"/>
  <c r="R71" i="1"/>
  <c r="X70" i="1"/>
  <c r="W70" i="1"/>
  <c r="R70" i="1"/>
  <c r="X69" i="1"/>
  <c r="V69" i="1"/>
  <c r="S69" i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R69" i="1"/>
  <c r="V68" i="1"/>
  <c r="S68" i="1"/>
  <c r="R68" i="1"/>
  <c r="S67" i="1"/>
  <c r="R67" i="1"/>
  <c r="U66" i="1"/>
  <c r="R66" i="1"/>
  <c r="X65" i="1"/>
  <c r="R65" i="1"/>
  <c r="X64" i="1"/>
  <c r="R64" i="1"/>
  <c r="M64" i="1"/>
  <c r="L64" i="1"/>
  <c r="K64" i="1"/>
  <c r="D64" i="1"/>
  <c r="C64" i="1"/>
  <c r="B64" i="1"/>
  <c r="E64" i="1" s="1"/>
  <c r="X63" i="1"/>
  <c r="R63" i="1"/>
  <c r="H63" i="1"/>
  <c r="X62" i="1"/>
  <c r="R62" i="1"/>
  <c r="H62" i="1"/>
  <c r="W54" i="1" s="1"/>
  <c r="X61" i="1"/>
  <c r="R61" i="1"/>
  <c r="X60" i="1"/>
  <c r="R60" i="1"/>
  <c r="X59" i="1"/>
  <c r="R59" i="1"/>
  <c r="X58" i="1"/>
  <c r="R58" i="1"/>
  <c r="X57" i="1"/>
  <c r="R57" i="1"/>
  <c r="F57" i="1"/>
  <c r="G13" i="3" s="1"/>
  <c r="E57" i="1"/>
  <c r="F13" i="3" s="1"/>
  <c r="D57" i="1"/>
  <c r="E13" i="3" s="1"/>
  <c r="C57" i="1"/>
  <c r="X56" i="1"/>
  <c r="W56" i="1"/>
  <c r="R56" i="1"/>
  <c r="X55" i="1"/>
  <c r="W55" i="1"/>
  <c r="R55" i="1"/>
  <c r="X54" i="1"/>
  <c r="V54" i="1"/>
  <c r="R54" i="1"/>
  <c r="V53" i="1"/>
  <c r="R53" i="1"/>
  <c r="S52" i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R52" i="1"/>
  <c r="U51" i="1"/>
  <c r="R51" i="1"/>
  <c r="X50" i="1"/>
  <c r="R50" i="1"/>
  <c r="X49" i="1"/>
  <c r="R49" i="1"/>
  <c r="M49" i="1"/>
  <c r="L49" i="1"/>
  <c r="K49" i="1"/>
  <c r="D49" i="1"/>
  <c r="C49" i="1"/>
  <c r="E49" i="1" s="1"/>
  <c r="B49" i="1"/>
  <c r="X48" i="1"/>
  <c r="R48" i="1"/>
  <c r="H48" i="1"/>
  <c r="X47" i="1"/>
  <c r="R47" i="1"/>
  <c r="H47" i="1"/>
  <c r="W39" i="1" s="1"/>
  <c r="X46" i="1"/>
  <c r="R46" i="1"/>
  <c r="X45" i="1"/>
  <c r="R45" i="1"/>
  <c r="X44" i="1"/>
  <c r="R44" i="1"/>
  <c r="X43" i="1"/>
  <c r="R43" i="1"/>
  <c r="X42" i="1"/>
  <c r="R42" i="1"/>
  <c r="F42" i="1"/>
  <c r="G12" i="3" s="1"/>
  <c r="E42" i="1"/>
  <c r="F12" i="3" s="1"/>
  <c r="D42" i="1"/>
  <c r="E12" i="3" s="1"/>
  <c r="C42" i="1"/>
  <c r="X41" i="1"/>
  <c r="W41" i="1"/>
  <c r="R41" i="1"/>
  <c r="X40" i="1"/>
  <c r="W40" i="1"/>
  <c r="R40" i="1"/>
  <c r="X39" i="1"/>
  <c r="V39" i="1"/>
  <c r="S39" i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R39" i="1"/>
  <c r="V38" i="1"/>
  <c r="S38" i="1"/>
  <c r="R38" i="1"/>
  <c r="S37" i="1"/>
  <c r="R37" i="1"/>
  <c r="U36" i="1"/>
  <c r="R36" i="1"/>
  <c r="X35" i="1"/>
  <c r="R35" i="1"/>
  <c r="X34" i="1"/>
  <c r="R34" i="1"/>
  <c r="M34" i="1"/>
  <c r="L34" i="1"/>
  <c r="K34" i="1"/>
  <c r="D34" i="1"/>
  <c r="C34" i="1"/>
  <c r="B34" i="1"/>
  <c r="E34" i="1" s="1"/>
  <c r="X33" i="1"/>
  <c r="R33" i="1"/>
  <c r="H33" i="1"/>
  <c r="X32" i="1"/>
  <c r="R32" i="1"/>
  <c r="H32" i="1"/>
  <c r="X31" i="1"/>
  <c r="R31" i="1"/>
  <c r="X30" i="1"/>
  <c r="R30" i="1"/>
  <c r="X29" i="1"/>
  <c r="R29" i="1"/>
  <c r="X28" i="1"/>
  <c r="R28" i="1"/>
  <c r="X27" i="1"/>
  <c r="R27" i="1"/>
  <c r="F27" i="1"/>
  <c r="G11" i="3" s="1"/>
  <c r="E27" i="1"/>
  <c r="F11" i="3" s="1"/>
  <c r="D27" i="1"/>
  <c r="E11" i="3" s="1"/>
  <c r="C27" i="1"/>
  <c r="X26" i="1"/>
  <c r="W26" i="1"/>
  <c r="R26" i="1"/>
  <c r="X25" i="1"/>
  <c r="W25" i="1"/>
  <c r="R25" i="1"/>
  <c r="X24" i="1"/>
  <c r="W24" i="1"/>
  <c r="V24" i="1"/>
  <c r="R24" i="1"/>
  <c r="V23" i="1"/>
  <c r="R23" i="1"/>
  <c r="S22" i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R22" i="1"/>
  <c r="U21" i="1"/>
  <c r="R21" i="1"/>
  <c r="X20" i="1"/>
  <c r="R20" i="1"/>
  <c r="X19" i="1"/>
  <c r="R19" i="1"/>
  <c r="M19" i="1"/>
  <c r="L19" i="1"/>
  <c r="K19" i="1"/>
  <c r="D19" i="1"/>
  <c r="C19" i="1"/>
  <c r="B19" i="1"/>
  <c r="E19" i="1" s="1"/>
  <c r="X18" i="1"/>
  <c r="R18" i="1"/>
  <c r="H18" i="1"/>
  <c r="W10" i="1" s="1"/>
  <c r="X17" i="1"/>
  <c r="R17" i="1"/>
  <c r="H17" i="1"/>
  <c r="W9" i="1" s="1"/>
  <c r="X16" i="1"/>
  <c r="R16" i="1"/>
  <c r="X15" i="1"/>
  <c r="R15" i="1"/>
  <c r="X14" i="1"/>
  <c r="R14" i="1"/>
  <c r="X13" i="1"/>
  <c r="R13" i="1"/>
  <c r="X12" i="1"/>
  <c r="R12" i="1"/>
  <c r="F12" i="1"/>
  <c r="G10" i="3" s="1"/>
  <c r="E12" i="1"/>
  <c r="F10" i="3" s="1"/>
  <c r="D12" i="1"/>
  <c r="E10" i="3" s="1"/>
  <c r="C12" i="1"/>
  <c r="D10" i="3" s="1"/>
  <c r="X11" i="1"/>
  <c r="W11" i="1"/>
  <c r="R11" i="1"/>
  <c r="X10" i="1"/>
  <c r="R10" i="1"/>
  <c r="X9" i="1"/>
  <c r="V9" i="1"/>
  <c r="R9" i="1"/>
  <c r="V8" i="1"/>
  <c r="R8" i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R7" i="1"/>
  <c r="AD6" i="1"/>
  <c r="AC6" i="1"/>
  <c r="AB6" i="1"/>
  <c r="AA6" i="1"/>
  <c r="N409" i="1" l="1"/>
  <c r="N199" i="1"/>
  <c r="N34" i="1"/>
  <c r="N424" i="1"/>
  <c r="N379" i="1"/>
  <c r="N364" i="1"/>
  <c r="N319" i="1"/>
  <c r="N289" i="1"/>
  <c r="N274" i="1"/>
  <c r="N259" i="1"/>
  <c r="G236" i="1"/>
  <c r="P221" i="1"/>
  <c r="N229" i="1"/>
  <c r="N214" i="1"/>
  <c r="N184" i="1"/>
  <c r="P176" i="1"/>
  <c r="N169" i="1"/>
  <c r="N154" i="1"/>
  <c r="P146" i="1"/>
  <c r="G131" i="1"/>
  <c r="N139" i="1"/>
  <c r="P116" i="1"/>
  <c r="G101" i="1"/>
  <c r="N109" i="1"/>
  <c r="P86" i="1"/>
  <c r="N79" i="1"/>
  <c r="G71" i="1"/>
  <c r="N64" i="1"/>
  <c r="P56" i="1"/>
  <c r="G41" i="1"/>
  <c r="N49" i="1"/>
  <c r="P26" i="1"/>
  <c r="N19" i="1"/>
  <c r="G11" i="1"/>
  <c r="AE38" i="4"/>
  <c r="G22" i="3"/>
  <c r="G191" i="1"/>
  <c r="G32" i="3"/>
  <c r="P341" i="1"/>
  <c r="C11" i="3"/>
  <c r="D11" i="3"/>
  <c r="D13" i="3"/>
  <c r="C13" i="3"/>
  <c r="H13" i="3" s="1"/>
  <c r="D15" i="3"/>
  <c r="C15" i="3"/>
  <c r="H15" i="3" s="1"/>
  <c r="D17" i="3"/>
  <c r="C17" i="3"/>
  <c r="H17" i="3" s="1"/>
  <c r="D19" i="3"/>
  <c r="C19" i="3"/>
  <c r="H19" i="3" s="1"/>
  <c r="E169" i="1"/>
  <c r="E184" i="1"/>
  <c r="P191" i="1"/>
  <c r="P206" i="1"/>
  <c r="E23" i="3"/>
  <c r="N244" i="1"/>
  <c r="E27" i="3"/>
  <c r="P266" i="1"/>
  <c r="G26" i="3"/>
  <c r="G251" i="1"/>
  <c r="G28" i="3"/>
  <c r="P281" i="1"/>
  <c r="G36" i="3"/>
  <c r="P401" i="1"/>
  <c r="P11" i="1"/>
  <c r="G26" i="1"/>
  <c r="P41" i="1"/>
  <c r="G56" i="1"/>
  <c r="P71" i="1"/>
  <c r="G86" i="1"/>
  <c r="P101" i="1"/>
  <c r="G116" i="1"/>
  <c r="P131" i="1"/>
  <c r="G146" i="1"/>
  <c r="P161" i="1"/>
  <c r="G176" i="1"/>
  <c r="G24" i="3"/>
  <c r="G221" i="1"/>
  <c r="E244" i="1"/>
  <c r="G30" i="3"/>
  <c r="P311" i="1"/>
  <c r="G34" i="3"/>
  <c r="P371" i="1"/>
  <c r="C10" i="3"/>
  <c r="D12" i="3"/>
  <c r="C12" i="3"/>
  <c r="H12" i="3" s="1"/>
  <c r="C14" i="3"/>
  <c r="H14" i="3" s="1"/>
  <c r="D14" i="3"/>
  <c r="D16" i="3"/>
  <c r="C16" i="3"/>
  <c r="C18" i="3"/>
  <c r="H18" i="3" s="1"/>
  <c r="D18" i="3"/>
  <c r="D20" i="3"/>
  <c r="C20" i="3"/>
  <c r="H20" i="3" s="1"/>
  <c r="E25" i="3"/>
  <c r="P236" i="1"/>
  <c r="G38" i="3"/>
  <c r="P431" i="1"/>
  <c r="C22" i="3"/>
  <c r="H22" i="3" s="1"/>
  <c r="D24" i="3"/>
  <c r="C24" i="3"/>
  <c r="C26" i="3"/>
  <c r="H26" i="3" s="1"/>
  <c r="D26" i="3"/>
  <c r="D28" i="3"/>
  <c r="C28" i="3"/>
  <c r="H28" i="3" s="1"/>
  <c r="G281" i="1"/>
  <c r="C30" i="3"/>
  <c r="H30" i="3" s="1"/>
  <c r="G311" i="1"/>
  <c r="D32" i="3"/>
  <c r="C32" i="3"/>
  <c r="G341" i="1"/>
  <c r="C34" i="3"/>
  <c r="H34" i="3" s="1"/>
  <c r="D34" i="3"/>
  <c r="G371" i="1"/>
  <c r="D36" i="3"/>
  <c r="C36" i="3"/>
  <c r="H36" i="3" s="1"/>
  <c r="G401" i="1"/>
  <c r="C38" i="3"/>
  <c r="H38" i="3" s="1"/>
  <c r="G431" i="1"/>
  <c r="D38" i="3"/>
  <c r="K12" i="3"/>
  <c r="C21" i="3"/>
  <c r="H21" i="3" s="1"/>
  <c r="K28" i="3"/>
  <c r="D30" i="3"/>
  <c r="E29" i="3"/>
  <c r="P296" i="1"/>
  <c r="P326" i="1"/>
  <c r="E31" i="3"/>
  <c r="E33" i="3"/>
  <c r="P356" i="1"/>
  <c r="E35" i="3"/>
  <c r="P386" i="1"/>
  <c r="E37" i="3"/>
  <c r="P416" i="1"/>
  <c r="C37" i="3"/>
  <c r="H37" i="3" s="1"/>
  <c r="K15" i="3"/>
  <c r="D23" i="3"/>
  <c r="C23" i="3"/>
  <c r="H23" i="3" s="1"/>
  <c r="D25" i="3"/>
  <c r="C25" i="3"/>
  <c r="H25" i="3" s="1"/>
  <c r="D27" i="3"/>
  <c r="C27" i="3"/>
  <c r="H27" i="3" s="1"/>
  <c r="E289" i="1"/>
  <c r="G296" i="1"/>
  <c r="E319" i="1"/>
  <c r="G326" i="1"/>
  <c r="E349" i="1"/>
  <c r="G356" i="1"/>
  <c r="E379" i="1"/>
  <c r="G386" i="1"/>
  <c r="E409" i="1"/>
  <c r="G416" i="1"/>
  <c r="K20" i="3"/>
  <c r="D22" i="3"/>
  <c r="C29" i="3"/>
  <c r="H29" i="3" s="1"/>
  <c r="K17" i="3"/>
  <c r="K25" i="3"/>
  <c r="K26" i="3"/>
  <c r="K27" i="3"/>
  <c r="D31" i="3"/>
  <c r="C31" i="3"/>
  <c r="H31" i="3" s="1"/>
  <c r="D35" i="3"/>
  <c r="C35" i="3"/>
  <c r="H35" i="3" s="1"/>
  <c r="B39" i="3"/>
  <c r="K10" i="3"/>
  <c r="C33" i="3"/>
  <c r="H33" i="3" s="1"/>
  <c r="AG38" i="4"/>
  <c r="AF38" i="4" s="1"/>
  <c r="K38" i="3" l="1"/>
  <c r="I38" i="3" s="1"/>
  <c r="K37" i="3"/>
  <c r="K36" i="3"/>
  <c r="I36" i="3" s="1"/>
  <c r="K34" i="3"/>
  <c r="I34" i="3" s="1"/>
  <c r="K22" i="3"/>
  <c r="Q22" i="3" s="1"/>
  <c r="K19" i="3"/>
  <c r="I19" i="3" s="1"/>
  <c r="K18" i="3"/>
  <c r="K14" i="3"/>
  <c r="K13" i="3"/>
  <c r="Q13" i="3" s="1"/>
  <c r="Q27" i="3"/>
  <c r="I27" i="3"/>
  <c r="K35" i="3"/>
  <c r="I26" i="3"/>
  <c r="Q26" i="3"/>
  <c r="I17" i="3"/>
  <c r="Q17" i="3"/>
  <c r="I20" i="3"/>
  <c r="Q20" i="3"/>
  <c r="Q15" i="3"/>
  <c r="I15" i="3"/>
  <c r="H32" i="3"/>
  <c r="K32" i="3"/>
  <c r="K30" i="3"/>
  <c r="C39" i="3"/>
  <c r="H39" i="3" s="1"/>
  <c r="H10" i="3"/>
  <c r="I18" i="3"/>
  <c r="Q18" i="3"/>
  <c r="I37" i="3"/>
  <c r="Q37" i="3"/>
  <c r="I25" i="3"/>
  <c r="Q25" i="3"/>
  <c r="Q36" i="3"/>
  <c r="K31" i="3"/>
  <c r="I12" i="3"/>
  <c r="Q12" i="3"/>
  <c r="H24" i="3"/>
  <c r="K24" i="3"/>
  <c r="I14" i="3"/>
  <c r="Q14" i="3"/>
  <c r="K23" i="3"/>
  <c r="H11" i="3"/>
  <c r="K11" i="3"/>
  <c r="I28" i="3"/>
  <c r="Q28" i="3"/>
  <c r="I10" i="3"/>
  <c r="Q10" i="3"/>
  <c r="K33" i="3"/>
  <c r="Q19" i="3"/>
  <c r="K29" i="3"/>
  <c r="H16" i="3"/>
  <c r="K16" i="3"/>
  <c r="K21" i="3"/>
  <c r="Q38" i="3" l="1"/>
  <c r="J431" i="1" s="1"/>
  <c r="V427" i="1" s="1"/>
  <c r="Q34" i="3"/>
  <c r="I22" i="3"/>
  <c r="I13" i="3"/>
  <c r="I33" i="3"/>
  <c r="Q33" i="3"/>
  <c r="P28" i="3"/>
  <c r="J281" i="1"/>
  <c r="V277" i="1" s="1"/>
  <c r="Q11" i="3"/>
  <c r="I11" i="3"/>
  <c r="P25" i="3"/>
  <c r="J236" i="1"/>
  <c r="V232" i="1" s="1"/>
  <c r="P37" i="3"/>
  <c r="J416" i="1"/>
  <c r="V412" i="1" s="1"/>
  <c r="I29" i="3"/>
  <c r="Q29" i="3"/>
  <c r="P10" i="3"/>
  <c r="J11" i="1"/>
  <c r="V7" i="1" s="1"/>
  <c r="I24" i="3"/>
  <c r="Q24" i="3"/>
  <c r="P38" i="3"/>
  <c r="Q31" i="3"/>
  <c r="I31" i="3"/>
  <c r="P17" i="3"/>
  <c r="J116" i="1"/>
  <c r="V112" i="1" s="1"/>
  <c r="Q35" i="3"/>
  <c r="I35" i="3"/>
  <c r="I21" i="3"/>
  <c r="Q21" i="3"/>
  <c r="P22" i="3"/>
  <c r="J191" i="1"/>
  <c r="V187" i="1" s="1"/>
  <c r="Q23" i="3"/>
  <c r="I23" i="3"/>
  <c r="P36" i="3"/>
  <c r="J401" i="1"/>
  <c r="V397" i="1" s="1"/>
  <c r="P34" i="3"/>
  <c r="J371" i="1"/>
  <c r="V367" i="1" s="1"/>
  <c r="P18" i="3"/>
  <c r="J131" i="1"/>
  <c r="V127" i="1" s="1"/>
  <c r="I30" i="3"/>
  <c r="Q30" i="3"/>
  <c r="P15" i="3"/>
  <c r="J86" i="1"/>
  <c r="V82" i="1" s="1"/>
  <c r="I16" i="3"/>
  <c r="Q16" i="3"/>
  <c r="P19" i="3"/>
  <c r="J146" i="1"/>
  <c r="V142" i="1" s="1"/>
  <c r="K39" i="3"/>
  <c r="I39" i="3" s="1"/>
  <c r="P14" i="3"/>
  <c r="J71" i="1"/>
  <c r="V67" i="1" s="1"/>
  <c r="P12" i="3"/>
  <c r="J41" i="1"/>
  <c r="V37" i="1" s="1"/>
  <c r="P13" i="3"/>
  <c r="J56" i="1"/>
  <c r="V52" i="1" s="1"/>
  <c r="I32" i="3"/>
  <c r="Q32" i="3"/>
  <c r="P20" i="3"/>
  <c r="J161" i="1"/>
  <c r="V157" i="1" s="1"/>
  <c r="P26" i="3"/>
  <c r="J251" i="1"/>
  <c r="V247" i="1" s="1"/>
  <c r="P27" i="3"/>
  <c r="J266" i="1"/>
  <c r="V262" i="1" s="1"/>
  <c r="P35" i="3" l="1"/>
  <c r="J386" i="1"/>
  <c r="V382" i="1" s="1"/>
  <c r="P31" i="3"/>
  <c r="J326" i="1"/>
  <c r="V322" i="1" s="1"/>
  <c r="P29" i="3"/>
  <c r="J296" i="1"/>
  <c r="V292" i="1" s="1"/>
  <c r="P16" i="3"/>
  <c r="J101" i="1"/>
  <c r="V97" i="1" s="1"/>
  <c r="P30" i="3"/>
  <c r="J311" i="1"/>
  <c r="V307" i="1" s="1"/>
  <c r="P21" i="3"/>
  <c r="J176" i="1"/>
  <c r="V172" i="1" s="1"/>
  <c r="P32" i="3"/>
  <c r="J341" i="1"/>
  <c r="V337" i="1" s="1"/>
  <c r="P23" i="3"/>
  <c r="J206" i="1"/>
  <c r="V202" i="1" s="1"/>
  <c r="P33" i="3"/>
  <c r="J356" i="1"/>
  <c r="V352" i="1" s="1"/>
  <c r="P24" i="3"/>
  <c r="J221" i="1"/>
  <c r="V217" i="1" s="1"/>
  <c r="Q39" i="3"/>
  <c r="P11" i="3"/>
  <c r="J26" i="1"/>
  <c r="V22" i="1" s="1"/>
</calcChain>
</file>

<file path=xl/sharedStrings.xml><?xml version="1.0" encoding="utf-8"?>
<sst xmlns="http://schemas.openxmlformats.org/spreadsheetml/2006/main" count="4432" uniqueCount="1001">
  <si>
    <t>Estado do Paraná</t>
  </si>
  <si>
    <t>Intervalos determinados pelo dobro e metade da média paranaense.</t>
  </si>
  <si>
    <t>Secretaria da Agricultura e do Abastecimento</t>
  </si>
  <si>
    <t>Departamento de Economia Rural</t>
  </si>
  <si>
    <t>BS</t>
  </si>
  <si>
    <t>NS</t>
  </si>
  <si>
    <t>AS</t>
  </si>
  <si>
    <t>ABATE</t>
  </si>
  <si>
    <t>TdO</t>
  </si>
  <si>
    <t>leite</t>
  </si>
  <si>
    <t>Safra:</t>
  </si>
  <si>
    <t>SAFRA</t>
  </si>
  <si>
    <t>CODMUN</t>
  </si>
  <si>
    <t>COD_CUL</t>
  </si>
  <si>
    <t>AREA</t>
  </si>
  <si>
    <t>PRODUCAO</t>
  </si>
  <si>
    <t>PESO</t>
  </si>
  <si>
    <t>VALOR</t>
  </si>
  <si>
    <t>MUNICÍPIO:</t>
  </si>
  <si>
    <t>'0115</t>
  </si>
  <si>
    <t>ANGULO</t>
  </si>
  <si>
    <t>LEITE DE VACA</t>
  </si>
  <si>
    <t>ESTERCOS</t>
  </si>
  <si>
    <t>Esterco Bovino - Confinados</t>
  </si>
  <si>
    <t>kg/dia.animal</t>
  </si>
  <si>
    <t>t/ano.animal</t>
  </si>
  <si>
    <t>PLANTEL</t>
  </si>
  <si>
    <t>Gado leiteiro</t>
  </si>
  <si>
    <t>Gado de corte</t>
  </si>
  <si>
    <t>Pastagens (HA)</t>
  </si>
  <si>
    <t>Leite (mil litros)</t>
  </si>
  <si>
    <t>Taxa de ocupação</t>
  </si>
  <si>
    <t>7010</t>
  </si>
  <si>
    <t xml:space="preserve">BOVINO   (BOI GORDO)  </t>
  </si>
  <si>
    <t>Esterco Bovivo - Leiteiro não-confinado</t>
  </si>
  <si>
    <t>Confinado</t>
  </si>
  <si>
    <t>Não conf.</t>
  </si>
  <si>
    <t>7025</t>
  </si>
  <si>
    <t>VACA   (PARA CORTE)</t>
  </si>
  <si>
    <t>NÚMERO DE ANIMAIS</t>
  </si>
  <si>
    <t>VITELO</t>
  </si>
  <si>
    <t>7015</t>
  </si>
  <si>
    <t>BEZERROS</t>
  </si>
  <si>
    <t>7016</t>
  </si>
  <si>
    <t>BEZERRAS</t>
  </si>
  <si>
    <t>GTA</t>
  </si>
  <si>
    <t>ABATIDOS</t>
  </si>
  <si>
    <t>PESO DE ABATE</t>
  </si>
  <si>
    <t>PESO MÉDIO (sem vitelo)</t>
  </si>
  <si>
    <t>COMERCIALIZADOS VIVOS</t>
  </si>
  <si>
    <t>*Touros com registro</t>
  </si>
  <si>
    <t>7017</t>
  </si>
  <si>
    <t>GARROTES</t>
  </si>
  <si>
    <t>Comum</t>
  </si>
  <si>
    <t>Precoce</t>
  </si>
  <si>
    <t>Vitelo</t>
  </si>
  <si>
    <t>Bezerro(a)</t>
  </si>
  <si>
    <t>Novilho(a)</t>
  </si>
  <si>
    <t>Touros/ Vacas</t>
  </si>
  <si>
    <t>7018</t>
  </si>
  <si>
    <t>NOVILHAS</t>
  </si>
  <si>
    <t xml:space="preserve"> PC</t>
  </si>
  <si>
    <t>PO corte</t>
  </si>
  <si>
    <t>PO leite</t>
  </si>
  <si>
    <t>7024</t>
  </si>
  <si>
    <t>VACA   (PARA CRIA)</t>
  </si>
  <si>
    <t>MACHOS</t>
  </si>
  <si>
    <t>TOURO PC   (COM REGISTRO)</t>
  </si>
  <si>
    <t>FÊMEAS</t>
  </si>
  <si>
    <t>TOURO PO   (REPROD. P/GADO DE CORTE)</t>
  </si>
  <si>
    <t>sub-índices</t>
  </si>
  <si>
    <t>TOURO PO   (REPROD. P/GADO DE LEITE)</t>
  </si>
  <si>
    <t>7019</t>
  </si>
  <si>
    <t>TOUROS</t>
  </si>
  <si>
    <t>3500</t>
  </si>
  <si>
    <t>PASTAGENS</t>
  </si>
  <si>
    <t>'0210</t>
  </si>
  <si>
    <t>ASTORGA</t>
  </si>
  <si>
    <t>'0220</t>
  </si>
  <si>
    <t>ATALAIA</t>
  </si>
  <si>
    <t>'0590</t>
  </si>
  <si>
    <t>COLORADO</t>
  </si>
  <si>
    <t>'0730</t>
  </si>
  <si>
    <t>DOUTOR CAMARGO</t>
  </si>
  <si>
    <t>'0780</t>
  </si>
  <si>
    <t>FLORAI</t>
  </si>
  <si>
    <t>'0790</t>
  </si>
  <si>
    <t>FLORESTA</t>
  </si>
  <si>
    <t>'0810</t>
  </si>
  <si>
    <t>FLORIDA</t>
  </si>
  <si>
    <t>'1000</t>
  </si>
  <si>
    <t>IGUARACU</t>
  </si>
  <si>
    <t>'1090</t>
  </si>
  <si>
    <t>ITAGUAJE</t>
  </si>
  <si>
    <t>'1110</t>
  </si>
  <si>
    <t>ITAMBE</t>
  </si>
  <si>
    <t>,</t>
  </si>
  <si>
    <t>'1160</t>
  </si>
  <si>
    <t>IVATUBA</t>
  </si>
  <si>
    <t>'1360</t>
  </si>
  <si>
    <t>LOBATO</t>
  </si>
  <si>
    <t>'1410</t>
  </si>
  <si>
    <t>MANDAGUACU</t>
  </si>
  <si>
    <t>'1420</t>
  </si>
  <si>
    <t>MANDAGUARI</t>
  </si>
  <si>
    <t>'1480</t>
  </si>
  <si>
    <t>MARIALVA</t>
  </si>
  <si>
    <t>'1520</t>
  </si>
  <si>
    <t>MARINGA</t>
  </si>
  <si>
    <t>'1630</t>
  </si>
  <si>
    <t>MUNHOZ DE MELO</t>
  </si>
  <si>
    <t>'1640</t>
  </si>
  <si>
    <t>NOSSA SENHORA DAS GRACAS</t>
  </si>
  <si>
    <t>'1690</t>
  </si>
  <si>
    <t>NOVA ESPERANCA</t>
  </si>
  <si>
    <t>'1740</t>
  </si>
  <si>
    <t>OURIZONA</t>
  </si>
  <si>
    <t>'1750</t>
  </si>
  <si>
    <t>PAICANDU</t>
  </si>
  <si>
    <t>'2040</t>
  </si>
  <si>
    <t>PRESIDENTE CASTELO BRANCO</t>
  </si>
  <si>
    <t>'2340</t>
  </si>
  <si>
    <t>SANTA FE</t>
  </si>
  <si>
    <t>'2360</t>
  </si>
  <si>
    <t>SANTA INES</t>
  </si>
  <si>
    <t>'2450</t>
  </si>
  <si>
    <t>SANTO INACIO</t>
  </si>
  <si>
    <t>'2530</t>
  </si>
  <si>
    <t>SAO JORGE DO IVAI</t>
  </si>
  <si>
    <t>'2625</t>
  </si>
  <si>
    <t>SARANDI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</si>
  <si>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</si>
  <si>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'2830</t>
  </si>
  <si>
    <t>UNIFLOR</t>
  </si>
  <si>
    <t>SECRETARIA DE ESTADO DA AGRICULTURA E DO ABASTECIMENTO DO PARANÁ</t>
  </si>
  <si>
    <t>DEPARTAMENTO DE ECONOMIA RURAL - DERAL   -   DIVISÃO DE ESTATÍSTICAS BÁSICAS - DEB</t>
  </si>
  <si>
    <t>FUNDO DE PARTICIPAÇÃO DOS MUNICÍPIOS - FORMULÁRIO DE PRODUTOS DO FPM 1998/99</t>
  </si>
  <si>
    <t>GRP</t>
  </si>
  <si>
    <t>COD</t>
  </si>
  <si>
    <t>PRODUTOS</t>
  </si>
  <si>
    <t>UNIDADE</t>
  </si>
  <si>
    <t>Origem dos PREÇOS</t>
  </si>
  <si>
    <t>OBS</t>
  </si>
  <si>
    <t>Levantar PREÇOS</t>
  </si>
  <si>
    <t>Tem no LPA</t>
  </si>
  <si>
    <t>Levantar Produção</t>
  </si>
  <si>
    <t>1. GRÃOS DE VERÃO</t>
  </si>
  <si>
    <t>DE COLETA</t>
  </si>
  <si>
    <t>FPM</t>
  </si>
  <si>
    <t>0013</t>
  </si>
  <si>
    <t>AMENDOIM DA SECA</t>
  </si>
  <si>
    <t>sc25kg</t>
  </si>
  <si>
    <t>TON</t>
  </si>
  <si>
    <t>A</t>
  </si>
  <si>
    <t>Semanal</t>
  </si>
  <si>
    <t>X</t>
  </si>
  <si>
    <t>0012</t>
  </si>
  <si>
    <t>AMENDOIM DAS AGUAS</t>
  </si>
  <si>
    <t>0005</t>
  </si>
  <si>
    <t>ARROZ IRRIGADO</t>
  </si>
  <si>
    <t>sc50kg</t>
  </si>
  <si>
    <t>0014</t>
  </si>
  <si>
    <t>ARROZ SEQUEIRO</t>
  </si>
  <si>
    <t>sc60kg</t>
  </si>
  <si>
    <t>0040</t>
  </si>
  <si>
    <t>CAFE</t>
  </si>
  <si>
    <t>kg/renda</t>
  </si>
  <si>
    <t>0093</t>
  </si>
  <si>
    <t>FEIJAO DA SECA</t>
  </si>
  <si>
    <t>0092</t>
  </si>
  <si>
    <t>FEIJAO DAS AGUAS</t>
  </si>
  <si>
    <t>0094</t>
  </si>
  <si>
    <t>FEIJAO DE INVERNO</t>
  </si>
  <si>
    <t>0110</t>
  </si>
  <si>
    <t>GIRASSOL</t>
  </si>
  <si>
    <t>Coletar</t>
  </si>
  <si>
    <t>0197</t>
  </si>
  <si>
    <t>MILHO-PIPOCA</t>
  </si>
  <si>
    <t>0199</t>
  </si>
  <si>
    <t>MILHO SAFRA NORMAL</t>
  </si>
  <si>
    <t>0198</t>
  </si>
  <si>
    <t>MILHO SAFRINHA</t>
  </si>
  <si>
    <t>3853</t>
  </si>
  <si>
    <t>MILHO VERDE</t>
  </si>
  <si>
    <t>unidade</t>
  </si>
  <si>
    <t>UNI</t>
  </si>
  <si>
    <t>0196</t>
  </si>
  <si>
    <t>MILHO WAIXI</t>
  </si>
  <si>
    <t>0302</t>
  </si>
  <si>
    <t>SOJA SAFRA NORMAL</t>
  </si>
  <si>
    <t>0303</t>
  </si>
  <si>
    <t>SOJA SAFRINHA</t>
  </si>
  <si>
    <t>3580</t>
  </si>
  <si>
    <t>SORGO</t>
  </si>
  <si>
    <t>Z</t>
  </si>
  <si>
    <t>2. GRÃOS DE INVERNO</t>
  </si>
  <si>
    <t>*</t>
  </si>
  <si>
    <t>AVEIA BRANCA</t>
  </si>
  <si>
    <t>tonelada</t>
  </si>
  <si>
    <t>3521</t>
  </si>
  <si>
    <t>AVEIA PRETA (GRAO)</t>
  </si>
  <si>
    <t>0050</t>
  </si>
  <si>
    <t>CANOLA</t>
  </si>
  <si>
    <t>0044</t>
  </si>
  <si>
    <t>CENTEIO</t>
  </si>
  <si>
    <t>0043</t>
  </si>
  <si>
    <t>CEVADA</t>
  </si>
  <si>
    <t>0330</t>
  </si>
  <si>
    <t>TRIGO</t>
  </si>
  <si>
    <t>0310</t>
  </si>
  <si>
    <t>TRIGO MOURISCO</t>
  </si>
  <si>
    <t>0340</t>
  </si>
  <si>
    <t>TRITICALE</t>
  </si>
  <si>
    <t>3. FRIBRAS</t>
  </si>
  <si>
    <t>0001</t>
  </si>
  <si>
    <t>ALGODAO</t>
  </si>
  <si>
    <t>arroba</t>
  </si>
  <si>
    <t>5100</t>
  </si>
  <si>
    <r>
      <rPr>
        <sz val="10"/>
        <color rgb="FF000000"/>
        <rFont val="Arial2"/>
        <charset val="1"/>
      </rPr>
      <t>FIBRAS - OUTRAS (</t>
    </r>
    <r>
      <rPr>
        <b/>
        <sz val="10"/>
        <color rgb="FF000000"/>
        <rFont val="Arial"/>
        <family val="2"/>
        <charset val="1"/>
      </rPr>
      <t>vime</t>
    </r>
    <r>
      <rPr>
        <sz val="10"/>
        <color rgb="FF000000"/>
        <rFont val="Arial"/>
        <family val="2"/>
        <charset val="1"/>
      </rPr>
      <t>)</t>
    </r>
  </si>
  <si>
    <t>kg</t>
  </si>
  <si>
    <t>KG</t>
  </si>
  <si>
    <t>0205</t>
  </si>
  <si>
    <t>RAMI</t>
  </si>
  <si>
    <t>0301</t>
  </si>
  <si>
    <t>SISAL</t>
  </si>
  <si>
    <t>4. OUTROS PRODUTOS</t>
  </si>
  <si>
    <t>0041</t>
  </si>
  <si>
    <t>CANA-DE-ACUCAR</t>
  </si>
  <si>
    <t>ton</t>
  </si>
  <si>
    <t>2093</t>
  </si>
  <si>
    <t>COGUMELO</t>
  </si>
  <si>
    <t>0091</t>
  </si>
  <si>
    <t>FUMO</t>
  </si>
  <si>
    <t>B</t>
  </si>
  <si>
    <t>0202</t>
  </si>
  <si>
    <t>MAMONA</t>
  </si>
  <si>
    <t>MANDIOCA CONSUMO</t>
  </si>
  <si>
    <t>H</t>
  </si>
  <si>
    <t>0203</t>
  </si>
  <si>
    <t>MANDIOCA  INDÚSTRIA</t>
  </si>
  <si>
    <t>2304</t>
  </si>
  <si>
    <t>PORONGO (CUIA)</t>
  </si>
  <si>
    <t>uni</t>
  </si>
  <si>
    <t>1903</t>
  </si>
  <si>
    <r>
      <rPr>
        <sz val="10"/>
        <color rgb="FF000000"/>
        <rFont val="Arial2"/>
        <charset val="1"/>
      </rPr>
      <t xml:space="preserve">URUCUM ( </t>
    </r>
    <r>
      <rPr>
        <b/>
        <sz val="10"/>
        <color rgb="FF000000"/>
        <rFont val="Arial"/>
        <family val="2"/>
        <charset val="1"/>
      </rPr>
      <t>só grãos com caroço</t>
    </r>
    <r>
      <rPr>
        <sz val="10"/>
        <color rgb="FF000000"/>
        <rFont val="Arial"/>
        <family val="2"/>
        <charset val="1"/>
      </rPr>
      <t>)</t>
    </r>
  </si>
  <si>
    <t>5. HORTALIÇAS</t>
  </si>
  <si>
    <t>2012</t>
  </si>
  <si>
    <t>ABOBORA-TETSUKABUTO (KABOTIA)</t>
  </si>
  <si>
    <t>2002</t>
  </si>
  <si>
    <r>
      <rPr>
        <sz val="10"/>
        <color rgb="FF000000"/>
        <rFont val="Arial2"/>
        <charset val="1"/>
      </rPr>
      <t>ABOBORA (</t>
    </r>
    <r>
      <rPr>
        <b/>
        <sz val="10"/>
        <color rgb="FF000000"/>
        <rFont val="Arial"/>
        <family val="2"/>
        <charset val="1"/>
      </rPr>
      <t>seca/madura)</t>
    </r>
  </si>
  <si>
    <t>2016</t>
  </si>
  <si>
    <r>
      <rPr>
        <sz val="10"/>
        <color rgb="FF000000"/>
        <rFont val="Arial2"/>
        <charset val="1"/>
      </rPr>
      <t>ABOBRINHA (</t>
    </r>
    <r>
      <rPr>
        <b/>
        <sz val="10"/>
        <color rgb="FF000000"/>
        <rFont val="Arial"/>
        <family val="2"/>
        <charset val="1"/>
      </rPr>
      <t>verde</t>
    </r>
    <r>
      <rPr>
        <sz val="10"/>
        <color rgb="FF000000"/>
        <rFont val="Arial"/>
        <family val="2"/>
        <charset val="1"/>
      </rPr>
      <t>)</t>
    </r>
  </si>
  <si>
    <t>2007</t>
  </si>
  <si>
    <r>
      <rPr>
        <sz val="10"/>
        <color rgb="FF000000"/>
        <rFont val="Arial2"/>
        <charset val="1"/>
      </rPr>
      <t xml:space="preserve">ACELGA </t>
    </r>
    <r>
      <rPr>
        <b/>
        <sz val="10"/>
        <color rgb="FF000000"/>
        <rFont val="Arial"/>
        <family val="2"/>
        <charset val="1"/>
      </rPr>
      <t>(couve chinesa)</t>
    </r>
  </si>
  <si>
    <t>C</t>
  </si>
  <si>
    <t>2006</t>
  </si>
  <si>
    <t>AGRIAO AQUATICO</t>
  </si>
  <si>
    <r>
      <rPr>
        <sz val="10"/>
        <color rgb="FF000000"/>
        <rFont val="Arial2"/>
        <charset val="1"/>
      </rPr>
      <t>ALCACHOFRA (</t>
    </r>
    <r>
      <rPr>
        <b/>
        <sz val="10"/>
        <color rgb="FF000000"/>
        <rFont val="Arial"/>
        <family val="2"/>
        <charset val="1"/>
      </rPr>
      <t>fruto</t>
    </r>
    <r>
      <rPr>
        <sz val="10"/>
        <color rgb="FF000000"/>
        <rFont val="Arial"/>
        <family val="2"/>
        <charset val="1"/>
      </rPr>
      <t>)</t>
    </r>
  </si>
  <si>
    <t>2001</t>
  </si>
  <si>
    <t>ALFACE</t>
  </si>
  <si>
    <t>9kg</t>
  </si>
  <si>
    <t>2004</t>
  </si>
  <si>
    <t>ALHO</t>
  </si>
  <si>
    <t>2005</t>
  </si>
  <si>
    <t>ALHO PORO</t>
  </si>
  <si>
    <t>2009</t>
  </si>
  <si>
    <t>ALMEIRAO</t>
  </si>
  <si>
    <t>2047</t>
  </si>
  <si>
    <t>BATATA DA SECA (COMUM)</t>
  </si>
  <si>
    <t>2049</t>
  </si>
  <si>
    <t>BATATA DA SECA (LISA)</t>
  </si>
  <si>
    <t>2046</t>
  </si>
  <si>
    <t>BATATA DAS AGUAS (COMUM)</t>
  </si>
  <si>
    <t>2048</t>
  </si>
  <si>
    <t>BATATA DAS AGUAS (LISA)</t>
  </si>
  <si>
    <t>2044</t>
  </si>
  <si>
    <t>BATATA DOCE</t>
  </si>
  <si>
    <t>2045</t>
  </si>
  <si>
    <t>BATATA SALSA</t>
  </si>
  <si>
    <t>2042</t>
  </si>
  <si>
    <t>BERINJELA</t>
  </si>
  <si>
    <t>2043</t>
  </si>
  <si>
    <t>BETERRABA</t>
  </si>
  <si>
    <t>23kg</t>
  </si>
  <si>
    <t>2041</t>
  </si>
  <si>
    <t>BROCOLOS</t>
  </si>
  <si>
    <t>3502</t>
  </si>
  <si>
    <t>BROTO DE ALFAFA</t>
  </si>
  <si>
    <t>2089</t>
  </si>
  <si>
    <t>CARA</t>
  </si>
  <si>
    <t>2090</t>
  </si>
  <si>
    <t>CEBOLA</t>
  </si>
  <si>
    <t>20kg</t>
  </si>
  <si>
    <t>2091</t>
  </si>
  <si>
    <r>
      <rPr>
        <sz val="10"/>
        <color rgb="FF000000"/>
        <rFont val="Arial2"/>
        <charset val="1"/>
      </rPr>
      <t xml:space="preserve">CEBOLINHA </t>
    </r>
    <r>
      <rPr>
        <b/>
        <sz val="10"/>
        <color rgb="FF000000"/>
        <rFont val="Arial"/>
        <family val="2"/>
        <charset val="1"/>
      </rPr>
      <t>(cheiro verde)</t>
    </r>
  </si>
  <si>
    <t>2088</t>
  </si>
  <si>
    <t>CENOURA</t>
  </si>
  <si>
    <t>2085</t>
  </si>
  <si>
    <t>CHICORIA</t>
  </si>
  <si>
    <t>2086</t>
  </si>
  <si>
    <t>CHUCHU</t>
  </si>
  <si>
    <t>2080</t>
  </si>
  <si>
    <t>COUVE</t>
  </si>
  <si>
    <t>2081</t>
  </si>
  <si>
    <t>COUVE-FLOR</t>
  </si>
  <si>
    <t>dz</t>
  </si>
  <si>
    <t>2110</t>
  </si>
  <si>
    <t>ERVILHA</t>
  </si>
  <si>
    <t>1650</t>
  </si>
  <si>
    <t>ESCAROLA</t>
  </si>
  <si>
    <t>2111</t>
  </si>
  <si>
    <t>ESPINAFRE</t>
  </si>
  <si>
    <t>2141</t>
  </si>
  <si>
    <t>FEIJAO-VAGEM</t>
  </si>
  <si>
    <t>0095</t>
  </si>
  <si>
    <t>FEIJAO CAUPI</t>
  </si>
  <si>
    <t>2220</t>
  </si>
  <si>
    <t>INHAME</t>
  </si>
  <si>
    <t>2250</t>
  </si>
  <si>
    <t>JILO</t>
  </si>
  <si>
    <t>MORANGA</t>
  </si>
  <si>
    <t>2320</t>
  </si>
  <si>
    <t>NABO</t>
  </si>
  <si>
    <t>2353</t>
  </si>
  <si>
    <t>PEPINO</t>
  </si>
  <si>
    <t>22kg</t>
  </si>
  <si>
    <t>2352</t>
  </si>
  <si>
    <t>PIMENTA</t>
  </si>
  <si>
    <t>2350</t>
  </si>
  <si>
    <t>PIMENTAO</t>
  </si>
  <si>
    <t>13kg</t>
  </si>
  <si>
    <t>2370</t>
  </si>
  <si>
    <t>QUIABO</t>
  </si>
  <si>
    <t>2391</t>
  </si>
  <si>
    <t>RABANETE</t>
  </si>
  <si>
    <t>2390</t>
  </si>
  <si>
    <t>REPOLHO</t>
  </si>
  <si>
    <t>28kg</t>
  </si>
  <si>
    <t>0070</t>
  </si>
  <si>
    <t>RUCULA</t>
  </si>
  <si>
    <t>2420</t>
  </si>
  <si>
    <t>SALSA</t>
  </si>
  <si>
    <t>2419</t>
  </si>
  <si>
    <t>SALSAO</t>
  </si>
  <si>
    <t>2457</t>
  </si>
  <si>
    <t>TOMATE RISCO</t>
  </si>
  <si>
    <t>2456</t>
  </si>
  <si>
    <t>TOMATE SAFRAO</t>
  </si>
  <si>
    <t>1922</t>
  </si>
  <si>
    <t>UVA VINIFERA</t>
  </si>
  <si>
    <t>6. FRUTAS</t>
  </si>
  <si>
    <t>1502</t>
  </si>
  <si>
    <t>ABACATE</t>
  </si>
  <si>
    <t>1501</t>
  </si>
  <si>
    <t>ABACAXI</t>
  </si>
  <si>
    <t>0015</t>
  </si>
  <si>
    <t>ACEROLA</t>
  </si>
  <si>
    <t>1504</t>
  </si>
  <si>
    <t>AMEIXA</t>
  </si>
  <si>
    <t>1508</t>
  </si>
  <si>
    <r>
      <rPr>
        <sz val="10"/>
        <color rgb="FF000000"/>
        <rFont val="Arial2"/>
        <charset val="1"/>
      </rPr>
      <t xml:space="preserve">AMORA </t>
    </r>
    <r>
      <rPr>
        <b/>
        <sz val="10"/>
        <color rgb="FF000000"/>
        <rFont val="Arial"/>
        <family val="2"/>
        <charset val="1"/>
      </rPr>
      <t>(fruto)</t>
    </r>
  </si>
  <si>
    <t>1520</t>
  </si>
  <si>
    <t>BANANA</t>
  </si>
  <si>
    <t>1556</t>
  </si>
  <si>
    <t>CAQUI</t>
  </si>
  <si>
    <t>1555</t>
  </si>
  <si>
    <t>COCO VERDE</t>
  </si>
  <si>
    <t>1690</t>
  </si>
  <si>
    <t>FIGO</t>
  </si>
  <si>
    <t>1720</t>
  </si>
  <si>
    <t>GOIABA</t>
  </si>
  <si>
    <t>1780</t>
  </si>
  <si>
    <t>JABUTICABA</t>
  </si>
  <si>
    <t>1782</t>
  </si>
  <si>
    <t>JACA</t>
  </si>
  <si>
    <t>0555</t>
  </si>
  <si>
    <t>KIWI</t>
  </si>
  <si>
    <t>1561</t>
  </si>
  <si>
    <t>LARANJA</t>
  </si>
  <si>
    <t>LICHIA</t>
  </si>
  <si>
    <t>1562</t>
  </si>
  <si>
    <t>LIMAO</t>
  </si>
  <si>
    <t>1801</t>
  </si>
  <si>
    <t>MACA</t>
  </si>
  <si>
    <t>1802</t>
  </si>
  <si>
    <t>MAMAO</t>
  </si>
  <si>
    <t>1800</t>
  </si>
  <si>
    <t>MANGA</t>
  </si>
  <si>
    <t>1803</t>
  </si>
  <si>
    <t>MARACUJA</t>
  </si>
  <si>
    <t>1804</t>
  </si>
  <si>
    <t>MARMELO</t>
  </si>
  <si>
    <t>1807</t>
  </si>
  <si>
    <t>MELANCIA</t>
  </si>
  <si>
    <t>1806</t>
  </si>
  <si>
    <t>MELAO</t>
  </si>
  <si>
    <t>1805</t>
  </si>
  <si>
    <t>MORANGO (Moranguinho)</t>
  </si>
  <si>
    <t>1831</t>
  </si>
  <si>
    <t>NECTARINA</t>
  </si>
  <si>
    <t>NOZ MACADÂMIA</t>
  </si>
  <si>
    <t>???</t>
  </si>
  <si>
    <t>Falta unidade</t>
  </si>
  <si>
    <t>1833</t>
  </si>
  <si>
    <t>NOZ PECAN</t>
  </si>
  <si>
    <t>1830</t>
  </si>
  <si>
    <r>
      <rPr>
        <sz val="10"/>
        <color rgb="FF000000"/>
        <rFont val="Arial2"/>
        <charset val="1"/>
      </rPr>
      <t xml:space="preserve">NOZES </t>
    </r>
    <r>
      <rPr>
        <b/>
        <sz val="10"/>
        <color rgb="FF000000"/>
        <rFont val="Arial"/>
        <family val="2"/>
        <charset val="1"/>
      </rPr>
      <t>(outras)</t>
    </r>
  </si>
  <si>
    <t>1861</t>
  </si>
  <si>
    <t>PERA</t>
  </si>
  <si>
    <t>1860</t>
  </si>
  <si>
    <t>PESSEGO</t>
  </si>
  <si>
    <t>1563</t>
  </si>
  <si>
    <t>TANGERINA</t>
  </si>
  <si>
    <t>1515</t>
  </si>
  <si>
    <t>TANGERINA MURCOTE</t>
  </si>
  <si>
    <t>1921</t>
  </si>
  <si>
    <t>UVA DA MESA</t>
  </si>
  <si>
    <t>7. ESPECIARIAS</t>
  </si>
  <si>
    <r>
      <rPr>
        <sz val="10"/>
        <color rgb="FF000000"/>
        <rFont val="Arial2"/>
        <charset val="1"/>
      </rPr>
      <t xml:space="preserve">ALCACHOFRA </t>
    </r>
    <r>
      <rPr>
        <b/>
        <sz val="10"/>
        <color rgb="FF000000"/>
        <rFont val="Arial"/>
        <family val="2"/>
        <charset val="1"/>
      </rPr>
      <t>(folhas</t>
    </r>
    <r>
      <rPr>
        <sz val="10"/>
        <color rgb="FF000000"/>
        <rFont val="Arial"/>
        <family val="2"/>
        <charset val="1"/>
      </rPr>
      <t>)</t>
    </r>
  </si>
  <si>
    <t>0085</t>
  </si>
  <si>
    <t>ALECRIM</t>
  </si>
  <si>
    <t>2013</t>
  </si>
  <si>
    <t>ALFAVACA / MANJERICÃO</t>
  </si>
  <si>
    <t>2014</t>
  </si>
  <si>
    <t>ARRUDA</t>
  </si>
  <si>
    <t>0049</t>
  </si>
  <si>
    <r>
      <rPr>
        <sz val="10"/>
        <color rgb="FF000000"/>
        <rFont val="Arial2"/>
        <charset val="1"/>
      </rPr>
      <t xml:space="preserve">CAMOMILA </t>
    </r>
    <r>
      <rPr>
        <b/>
        <sz val="10"/>
        <color rgb="FF000000"/>
        <rFont val="Arial"/>
        <family val="2"/>
        <charset val="1"/>
      </rPr>
      <t>(seca /desidrata)</t>
    </r>
  </si>
  <si>
    <t>3528</t>
  </si>
  <si>
    <r>
      <rPr>
        <sz val="10"/>
        <color rgb="FF000000"/>
        <rFont val="Arial2"/>
        <charset val="1"/>
      </rPr>
      <t>CAPIM LIMAO / CAPIM SANTO</t>
    </r>
    <r>
      <rPr>
        <b/>
        <sz val="10"/>
        <color rgb="FF000000"/>
        <rFont val="Arial"/>
        <family val="2"/>
        <charset val="1"/>
      </rPr>
      <t xml:space="preserve"> (verde)</t>
    </r>
  </si>
  <si>
    <t>0051</t>
  </si>
  <si>
    <r>
      <rPr>
        <sz val="10"/>
        <color rgb="FF000000"/>
        <rFont val="Arial2"/>
        <charset val="1"/>
      </rPr>
      <t xml:space="preserve">CARQUEJA </t>
    </r>
    <r>
      <rPr>
        <b/>
        <sz val="10"/>
        <color rgb="FF000000"/>
        <rFont val="Arial"/>
        <family val="2"/>
        <charset val="1"/>
      </rPr>
      <t>( seca )</t>
    </r>
  </si>
  <si>
    <t>0054</t>
  </si>
  <si>
    <r>
      <rPr>
        <sz val="10"/>
        <color rgb="FF000000"/>
        <rFont val="Arial2"/>
        <charset val="1"/>
      </rPr>
      <t xml:space="preserve">CHA DA INDIA </t>
    </r>
    <r>
      <rPr>
        <b/>
        <sz val="10"/>
        <color rgb="FF000000"/>
        <rFont val="Arial"/>
        <family val="2"/>
        <charset val="1"/>
      </rPr>
      <t>( folha seca)</t>
    </r>
  </si>
  <si>
    <t>2113</t>
  </si>
  <si>
    <t>CITRONELA</t>
  </si>
  <si>
    <t>2087</t>
  </si>
  <si>
    <r>
      <rPr>
        <sz val="10"/>
        <color rgb="FF000000"/>
        <rFont val="Arial2"/>
        <charset val="1"/>
      </rPr>
      <t xml:space="preserve">COENTRO </t>
    </r>
    <r>
      <rPr>
        <b/>
        <sz val="10"/>
        <color rgb="FF000000"/>
        <rFont val="Arial"/>
        <family val="2"/>
        <charset val="1"/>
      </rPr>
      <t>( seco )</t>
    </r>
  </si>
  <si>
    <t>0055</t>
  </si>
  <si>
    <r>
      <rPr>
        <sz val="10"/>
        <color rgb="FF000000"/>
        <rFont val="Arial2"/>
        <charset val="1"/>
      </rPr>
      <t xml:space="preserve">DATURA </t>
    </r>
    <r>
      <rPr>
        <b/>
        <sz val="10"/>
        <color rgb="FF000000"/>
        <rFont val="Arial"/>
        <family val="2"/>
        <charset val="1"/>
      </rPr>
      <t>( seco )</t>
    </r>
  </si>
  <si>
    <t>2115</t>
  </si>
  <si>
    <r>
      <rPr>
        <sz val="10"/>
        <color rgb="FF000000"/>
        <rFont val="Arial2"/>
        <charset val="1"/>
      </rPr>
      <t xml:space="preserve">ERVA-CIDREIRA </t>
    </r>
    <r>
      <rPr>
        <b/>
        <sz val="10"/>
        <color rgb="FF000000"/>
        <rFont val="Arial"/>
        <family val="2"/>
        <charset val="1"/>
      </rPr>
      <t>( folha )</t>
    </r>
  </si>
  <si>
    <t>0057</t>
  </si>
  <si>
    <t>ESPINHEIRA SANTA</t>
  </si>
  <si>
    <t>0056</t>
  </si>
  <si>
    <t>FOLHA DE ABACATE</t>
  </si>
  <si>
    <t>5290</t>
  </si>
  <si>
    <t>FOLHAS DE EUCALIPTO</t>
  </si>
  <si>
    <t>D</t>
  </si>
  <si>
    <t>0058</t>
  </si>
  <si>
    <t>FOLHAS DE MARACUJÁ</t>
  </si>
  <si>
    <t>0059</t>
  </si>
  <si>
    <r>
      <rPr>
        <sz val="10"/>
        <color rgb="FF000000"/>
        <rFont val="Arial2"/>
        <charset val="1"/>
      </rPr>
      <t xml:space="preserve">FUNCHO </t>
    </r>
    <r>
      <rPr>
        <b/>
        <sz val="10"/>
        <color rgb="FF000000"/>
        <rFont val="Arial"/>
        <family val="2"/>
        <charset val="1"/>
      </rPr>
      <t>(fruto)</t>
    </r>
  </si>
  <si>
    <t>0060</t>
  </si>
  <si>
    <t>GENGIBRE</t>
  </si>
  <si>
    <t>0062</t>
  </si>
  <si>
    <t>GERGELIM</t>
  </si>
  <si>
    <t>0065</t>
  </si>
  <si>
    <t>GINSENG / PFÁFIA</t>
  </si>
  <si>
    <t>0067</t>
  </si>
  <si>
    <r>
      <rPr>
        <sz val="10"/>
        <color rgb="FF000000"/>
        <rFont val="Arial2"/>
        <charset val="1"/>
      </rPr>
      <t>GUACO (</t>
    </r>
    <r>
      <rPr>
        <b/>
        <sz val="10"/>
        <color rgb="FF000000"/>
        <rFont val="Arial"/>
        <family val="2"/>
        <charset val="1"/>
      </rPr>
      <t xml:space="preserve"> seco</t>
    </r>
    <r>
      <rPr>
        <sz val="10"/>
        <color rgb="FF000000"/>
        <rFont val="Arial"/>
        <family val="2"/>
        <charset val="1"/>
      </rPr>
      <t>)</t>
    </r>
  </si>
  <si>
    <t>2190</t>
  </si>
  <si>
    <r>
      <rPr>
        <sz val="10"/>
        <color rgb="FF000000"/>
        <rFont val="Arial2"/>
        <charset val="1"/>
      </rPr>
      <t xml:space="preserve">HORTELA / </t>
    </r>
    <r>
      <rPr>
        <b/>
        <sz val="10"/>
        <color rgb="FF000000"/>
        <rFont val="Arial"/>
        <family val="2"/>
        <charset val="1"/>
      </rPr>
      <t>MENTA</t>
    </r>
  </si>
  <si>
    <t>0069</t>
  </si>
  <si>
    <t>LOSNA</t>
  </si>
  <si>
    <t>0089</t>
  </si>
  <si>
    <t>ORÉGANO</t>
  </si>
  <si>
    <t>3116</t>
  </si>
  <si>
    <t>PALMAROSA</t>
  </si>
  <si>
    <t>F</t>
  </si>
  <si>
    <t>3771</t>
  </si>
  <si>
    <t>QUEBRA PEDRA</t>
  </si>
  <si>
    <t>0073</t>
  </si>
  <si>
    <r>
      <rPr>
        <sz val="10"/>
        <color rgb="FF000000"/>
        <rFont val="Arial2"/>
        <charset val="1"/>
      </rPr>
      <t xml:space="preserve">SALVIA </t>
    </r>
    <r>
      <rPr>
        <b/>
        <sz val="10"/>
        <color rgb="FF000000"/>
        <rFont val="Arial"/>
        <family val="2"/>
        <charset val="1"/>
      </rPr>
      <t>( verde )</t>
    </r>
  </si>
  <si>
    <t>0025</t>
  </si>
  <si>
    <t>STEVIA</t>
  </si>
  <si>
    <t>8. PRODUTOS FLORESTAIS</t>
  </si>
  <si>
    <t>5210</t>
  </si>
  <si>
    <t>CARVAO VEGETAL (P/CHURRASCO)</t>
  </si>
  <si>
    <t>5271</t>
  </si>
  <si>
    <t>CARVAO VEGETAL ATIVADO</t>
  </si>
  <si>
    <t>0080</t>
  </si>
  <si>
    <t>ERVA MATE</t>
  </si>
  <si>
    <t>Florestal</t>
  </si>
  <si>
    <t>0503</t>
  </si>
  <si>
    <t>MADEIRAS - CIPRESTE</t>
  </si>
  <si>
    <t>5260</t>
  </si>
  <si>
    <t>MADEIRAS - EM TORA OUTRAS FINALIDADES</t>
  </si>
  <si>
    <t>m3</t>
  </si>
  <si>
    <t>M3</t>
  </si>
  <si>
    <t>5250</t>
  </si>
  <si>
    <t>MADEIRAS - EM TORA PARA PAPEL E CELULOSE</t>
  </si>
  <si>
    <t>0520</t>
  </si>
  <si>
    <t>MADEIRAS - EUCALIPTO PARA SERRARIA</t>
  </si>
  <si>
    <t>5235</t>
  </si>
  <si>
    <t>MADEIRAS - IMBUIA PARA SERRARIA</t>
  </si>
  <si>
    <t>5093</t>
  </si>
  <si>
    <t>MADEIRAS - LASCA DE MADEIRA</t>
  </si>
  <si>
    <t>DZ</t>
  </si>
  <si>
    <t>5220</t>
  </si>
  <si>
    <t>MADEIRAS - LENHA</t>
  </si>
  <si>
    <t>5230</t>
  </si>
  <si>
    <t>MADEIRAS - MADEIRA EM TORA P/SERRARIA</t>
  </si>
  <si>
    <t>5240</t>
  </si>
  <si>
    <t>MADEIRAS - NÓ DE PINHO</t>
  </si>
  <si>
    <t>0602</t>
  </si>
  <si>
    <t>MADEIRAS - PINHEIRO DO PARANA</t>
  </si>
  <si>
    <t>5275</t>
  </si>
  <si>
    <t>MADEIRAS - PINUS EM TORA PARA SERRARIA</t>
  </si>
  <si>
    <t>0521</t>
  </si>
  <si>
    <t>ÓLEO DE EUCALIPTO</t>
  </si>
  <si>
    <t>0087</t>
  </si>
  <si>
    <t>ÓLEO DE SASSAFRÁS</t>
  </si>
  <si>
    <t>0603</t>
  </si>
  <si>
    <t>PALMITO</t>
  </si>
  <si>
    <t>1862</t>
  </si>
  <si>
    <t>PINHAO</t>
  </si>
  <si>
    <t>5310</t>
  </si>
  <si>
    <t>RESINA</t>
  </si>
  <si>
    <t>0700</t>
  </si>
  <si>
    <t>SERINGUEIRA</t>
  </si>
  <si>
    <t>1155</t>
  </si>
  <si>
    <t>XAXIM</t>
  </si>
  <si>
    <t>m linear</t>
  </si>
  <si>
    <t>MLN</t>
  </si>
  <si>
    <t>9. FLORES E ORNAMENTAIS</t>
  </si>
  <si>
    <t>3004</t>
  </si>
  <si>
    <r>
      <rPr>
        <sz val="10"/>
        <color rgb="FF000000"/>
        <rFont val="Arial2"/>
        <charset val="1"/>
      </rPr>
      <t xml:space="preserve">ANTURIO </t>
    </r>
    <r>
      <rPr>
        <b/>
        <sz val="10"/>
        <color rgb="FF000000"/>
        <rFont val="Arial"/>
        <family val="2"/>
        <charset val="1"/>
      </rPr>
      <t>( 10 hastes )</t>
    </r>
  </si>
  <si>
    <t>maço</t>
  </si>
  <si>
    <t>MC</t>
  </si>
  <si>
    <t>3007</t>
  </si>
  <si>
    <t>BEGÔNIA</t>
  </si>
  <si>
    <t>3015</t>
  </si>
  <si>
    <r>
      <rPr>
        <sz val="10"/>
        <color rgb="FF000000"/>
        <rFont val="Arial2"/>
        <charset val="1"/>
      </rPr>
      <t xml:space="preserve">COPO DE LEITE </t>
    </r>
    <r>
      <rPr>
        <b/>
        <sz val="10"/>
        <color rgb="FF000000"/>
        <rFont val="Arial"/>
        <family val="2"/>
        <charset val="1"/>
      </rPr>
      <t>( 20 hastes )</t>
    </r>
  </si>
  <si>
    <t>MÇO</t>
  </si>
  <si>
    <t>3003</t>
  </si>
  <si>
    <t>CRAVO</t>
  </si>
  <si>
    <t>3083</t>
  </si>
  <si>
    <r>
      <rPr>
        <sz val="10"/>
        <color rgb="FF000000"/>
        <rFont val="Arial2"/>
        <charset val="1"/>
      </rPr>
      <t xml:space="preserve">CRISANTEMO </t>
    </r>
    <r>
      <rPr>
        <b/>
        <sz val="10"/>
        <color rgb="FF000000"/>
        <rFont val="Arial"/>
        <family val="2"/>
        <charset val="1"/>
      </rPr>
      <t>(25 hastes)</t>
    </r>
  </si>
  <si>
    <t>3082</t>
  </si>
  <si>
    <r>
      <rPr>
        <sz val="10"/>
        <color rgb="FF000000"/>
        <rFont val="Arial2"/>
        <charset val="1"/>
      </rPr>
      <t xml:space="preserve">CRISANTEMO </t>
    </r>
    <r>
      <rPr>
        <b/>
        <sz val="10"/>
        <color rgb="FF000000"/>
        <rFont val="Arial"/>
        <family val="2"/>
        <charset val="1"/>
      </rPr>
      <t>(vaso)</t>
    </r>
  </si>
  <si>
    <t>3152</t>
  </si>
  <si>
    <t>GERBERA</t>
  </si>
  <si>
    <t>3001</t>
  </si>
  <si>
    <t>GRAMADO</t>
  </si>
  <si>
    <r>
      <rPr>
        <sz val="10"/>
        <color rgb="FF000000"/>
        <rFont val="Arial2"/>
        <charset val="1"/>
      </rPr>
      <t>m</t>
    </r>
    <r>
      <rPr>
        <b/>
        <i/>
        <sz val="10"/>
        <color rgb="FF000000"/>
        <rFont val="Arial"/>
        <family val="2"/>
        <charset val="1"/>
      </rPr>
      <t>²</t>
    </r>
  </si>
  <si>
    <t>3010</t>
  </si>
  <si>
    <t>HORTENCIA</t>
  </si>
  <si>
    <t>UND</t>
  </si>
  <si>
    <t>3045</t>
  </si>
  <si>
    <r>
      <rPr>
        <sz val="10"/>
        <color rgb="FF000000"/>
        <rFont val="Arial2"/>
        <charset val="1"/>
      </rPr>
      <t xml:space="preserve">MARGARIDA </t>
    </r>
    <r>
      <rPr>
        <b/>
        <sz val="10"/>
        <color rgb="FF000000"/>
        <rFont val="Arial"/>
        <family val="2"/>
        <charset val="1"/>
      </rPr>
      <t>( "20" hastes )</t>
    </r>
  </si>
  <si>
    <t>3044</t>
  </si>
  <si>
    <r>
      <rPr>
        <sz val="10"/>
        <color rgb="FF000000"/>
        <rFont val="Arial2"/>
        <charset val="1"/>
      </rPr>
      <t xml:space="preserve">MARGARIDA </t>
    </r>
    <r>
      <rPr>
        <b/>
        <sz val="10"/>
        <color rgb="FF000000"/>
        <rFont val="Arial"/>
        <family val="2"/>
        <charset val="1"/>
      </rPr>
      <t>(vaso)</t>
    </r>
  </si>
  <si>
    <t>VASO</t>
  </si>
  <si>
    <t>VSO</t>
  </si>
  <si>
    <t>3047</t>
  </si>
  <si>
    <t>MOSQUITINHO</t>
  </si>
  <si>
    <t>3000</t>
  </si>
  <si>
    <t>ORNAMENTAIS</t>
  </si>
  <si>
    <t>3050</t>
  </si>
  <si>
    <t>ORQUIDEA</t>
  </si>
  <si>
    <t>0601</t>
  </si>
  <si>
    <t>PALMA</t>
  </si>
  <si>
    <t>3053</t>
  </si>
  <si>
    <t>PRIMULA</t>
  </si>
  <si>
    <t>vaso</t>
  </si>
  <si>
    <t>3090</t>
  </si>
  <si>
    <t>ROSAS</t>
  </si>
  <si>
    <t>3115</t>
  </si>
  <si>
    <t>VIOLETA (VASO)</t>
  </si>
  <si>
    <t>10. MUDAS FRUTÍFERAS E DIVERSAS</t>
  </si>
  <si>
    <t>4125</t>
  </si>
  <si>
    <t>MUDA DE ABACATEIRO</t>
  </si>
  <si>
    <t>Pagos</t>
  </si>
  <si>
    <t>4195</t>
  </si>
  <si>
    <t>MUDA DE ABACAXIZEIRO</t>
  </si>
  <si>
    <t>MUDA DE ACEROLA</t>
  </si>
  <si>
    <t>4129</t>
  </si>
  <si>
    <t>MUDA DE AMEIXEIRA</t>
  </si>
  <si>
    <t>4124</t>
  </si>
  <si>
    <t>MUDA DE CAFE</t>
  </si>
  <si>
    <t>4136</t>
  </si>
  <si>
    <t>MUDA DE CANA DE ACUCAR</t>
  </si>
  <si>
    <t>4126</t>
  </si>
  <si>
    <t>MUDA DE CAQUIZEIRO</t>
  </si>
  <si>
    <t>4189</t>
  </si>
  <si>
    <t>MUDA DE CEREJEIRA</t>
  </si>
  <si>
    <t>I</t>
  </si>
  <si>
    <t>4135</t>
  </si>
  <si>
    <t>MUDA DE CITRUS</t>
  </si>
  <si>
    <t>4139</t>
  </si>
  <si>
    <t>MUDA DE FIGUEIRA</t>
  </si>
  <si>
    <t>4188</t>
  </si>
  <si>
    <t>MUDA DE JABOTICABEIRA</t>
  </si>
  <si>
    <t>4196</t>
  </si>
  <si>
    <t>MUDA DE KIWI</t>
  </si>
  <si>
    <t>4145</t>
  </si>
  <si>
    <t>MUDA DE MACIEIRA</t>
  </si>
  <si>
    <t>4159</t>
  </si>
  <si>
    <t>MUDA DE MAMOEIRO</t>
  </si>
  <si>
    <t>4315</t>
  </si>
  <si>
    <t>MUDA DE MANDIOCA (MANIVAS)</t>
  </si>
  <si>
    <t>4127</t>
  </si>
  <si>
    <t>MUDA DE MANGUEIRA</t>
  </si>
  <si>
    <t>4332</t>
  </si>
  <si>
    <t>MUDA DE MARACUJA</t>
  </si>
  <si>
    <t>4194</t>
  </si>
  <si>
    <t>MUDA DE MORANGUEIRO</t>
  </si>
  <si>
    <t>4146</t>
  </si>
  <si>
    <t>MUDA DE NECTARINEIRA</t>
  </si>
  <si>
    <t>4147</t>
  </si>
  <si>
    <t>MUDA DE NOGUEIRA PECA</t>
  </si>
  <si>
    <t>4128</t>
  </si>
  <si>
    <t>MUDA DE PEREIRA</t>
  </si>
  <si>
    <t>4141</t>
  </si>
  <si>
    <t>MUDA DE PESSEGUEIRO</t>
  </si>
  <si>
    <t>4138</t>
  </si>
  <si>
    <t>MUDA DE VIDEIRA</t>
  </si>
  <si>
    <t>11. MUDAS DE FLORES, ESSENCIAS FLORESTAIS E ERVA MATE</t>
  </si>
  <si>
    <t>3117</t>
  </si>
  <si>
    <t xml:space="preserve"> MUDA DE PIRIQUITINHO  </t>
  </si>
  <si>
    <t>MUDA DE  AMOR PERFEITO</t>
  </si>
  <si>
    <t>MUDA DE  FRUTIFERAS SILVESTRES           ( PITANGA, GUABIROBA,ARAÇA,UVAIA, ETC.)</t>
  </si>
  <si>
    <t>4298</t>
  </si>
  <si>
    <t>MUDA DE AZALEIA</t>
  </si>
  <si>
    <t>4759</t>
  </si>
  <si>
    <t>MUDA DE BOCA DE LEÃO</t>
  </si>
  <si>
    <t>4131</t>
  </si>
  <si>
    <t>MUDA DE BRACATINGA</t>
  </si>
  <si>
    <t>4301</t>
  </si>
  <si>
    <t>MUDA DE DRACENA</t>
  </si>
  <si>
    <t>4137</t>
  </si>
  <si>
    <t>MUDA DE ERVA MATE</t>
  </si>
  <si>
    <t>4206</t>
  </si>
  <si>
    <t>MUDA DE ESPÉCIES PARA ARBORIZACAO</t>
  </si>
  <si>
    <t>4130</t>
  </si>
  <si>
    <t>MUDA DE EUCALIPTO</t>
  </si>
  <si>
    <t>7578</t>
  </si>
  <si>
    <t>MUDA DE GLADIOLOS</t>
  </si>
  <si>
    <t>4352</t>
  </si>
  <si>
    <t>MUDA DE HERA</t>
  </si>
  <si>
    <t>3080</t>
  </si>
  <si>
    <t>MUDA DE LEGUSTRE</t>
  </si>
  <si>
    <t>4618</t>
  </si>
  <si>
    <t>MUDA DE PINHEIRO</t>
  </si>
  <si>
    <t>4133</t>
  </si>
  <si>
    <t>MUDA DE PINUS</t>
  </si>
  <si>
    <t>4390</t>
  </si>
  <si>
    <t>MUDA DE PRIMAVERA</t>
  </si>
  <si>
    <t>4411</t>
  </si>
  <si>
    <t>MUDA DE PUPUNHA</t>
  </si>
  <si>
    <t>4288</t>
  </si>
  <si>
    <t>MUDA DE ROSEIRA</t>
  </si>
  <si>
    <t>4675</t>
  </si>
  <si>
    <t>MUDA DE SANSAO DO CAMPO</t>
  </si>
  <si>
    <t>4302</t>
  </si>
  <si>
    <t>MUDA DE TUIA</t>
  </si>
  <si>
    <t>4619</t>
  </si>
  <si>
    <t>MUDAS DE ESSENCIAS FLOR.EXOTICAS</t>
  </si>
  <si>
    <t>4620</t>
  </si>
  <si>
    <t>MUDAS DE ESSENCIAS FLOR.NATIVAS</t>
  </si>
  <si>
    <t>12. SEMENTES</t>
  </si>
  <si>
    <t>4165</t>
  </si>
  <si>
    <t>BATATA SEMENTE</t>
  </si>
  <si>
    <t>30kg</t>
  </si>
  <si>
    <t>4236</t>
  </si>
  <si>
    <t>SEMENTE DE ABOBRINHA</t>
  </si>
  <si>
    <t>4166</t>
  </si>
  <si>
    <t>SEMENTE DE ALHO</t>
  </si>
  <si>
    <t>4100</t>
  </si>
  <si>
    <t>SEMENTE DE AVEIA BRANCA</t>
  </si>
  <si>
    <t>SEMENTE DE AVEIA PRETA</t>
  </si>
  <si>
    <t>4168</t>
  </si>
  <si>
    <t>SEMENTE DE AZEVEM</t>
  </si>
  <si>
    <t>4212</t>
  </si>
  <si>
    <t>SEMENTE DE BRACATINGA</t>
  </si>
  <si>
    <t>E</t>
  </si>
  <si>
    <t>4721</t>
  </si>
  <si>
    <t>SEMENTE DE BRIZANTAO</t>
  </si>
  <si>
    <t>4058</t>
  </si>
  <si>
    <t>SEMENTE DE CAFE</t>
  </si>
  <si>
    <t>4178</t>
  </si>
  <si>
    <t>SEMENTE DE CAPIM COLONIAO</t>
  </si>
  <si>
    <t>4059</t>
  </si>
  <si>
    <t>SEMENTE DE CEVADA</t>
  </si>
  <si>
    <t>50kg</t>
  </si>
  <si>
    <t>4217</t>
  </si>
  <si>
    <t>SEMENTE DE ERVA MATE</t>
  </si>
  <si>
    <t>Kg</t>
  </si>
  <si>
    <t>4066</t>
  </si>
  <si>
    <t>SEMENTE DE FEIJAO</t>
  </si>
  <si>
    <t>60kg</t>
  </si>
  <si>
    <t>4075</t>
  </si>
  <si>
    <t>SEMENTE DE MILHO</t>
  </si>
  <si>
    <t>4320</t>
  </si>
  <si>
    <t>SEMENTE DE MORANGA</t>
  </si>
  <si>
    <t>4090</t>
  </si>
  <si>
    <t>SEMENTE DE SOJA</t>
  </si>
  <si>
    <t>4095</t>
  </si>
  <si>
    <t>SEMENTE DE TRIGO</t>
  </si>
  <si>
    <t>4164</t>
  </si>
  <si>
    <t>SEMENTE DE TRITICALE</t>
  </si>
  <si>
    <t>4213</t>
  </si>
  <si>
    <t>SEMENTES DE HORTALIÇAS</t>
  </si>
  <si>
    <t>13. FORRAGEIRAS E SILAGENS (ALIM.ANIMAL)</t>
  </si>
  <si>
    <t>CAPINEIRAS (forragem verde p/alim.animal)</t>
  </si>
  <si>
    <t>FENO-OUTROS</t>
  </si>
  <si>
    <t>FENO DE ALFAFA</t>
  </si>
  <si>
    <t>FENO DE AVEIA E/OU AZEVEM</t>
  </si>
  <si>
    <t>2321</t>
  </si>
  <si>
    <t>NABO FORRAGEIRO  (grão/semente)</t>
  </si>
  <si>
    <t>SILAGENS - OUTROS</t>
  </si>
  <si>
    <t>3518</t>
  </si>
  <si>
    <t>SILAGENS  DE MILHO E/OU SORGO</t>
  </si>
  <si>
    <t>14. PESCADOS</t>
  </si>
  <si>
    <t>14.1 CAMARÃO</t>
  </si>
  <si>
    <t>7486</t>
  </si>
  <si>
    <t>CAMARAO DE AGUA DOCE (ENGORDA)</t>
  </si>
  <si>
    <t>7485</t>
  </si>
  <si>
    <t>CAMARAO MARINHO (DE CAPTURA)</t>
  </si>
  <si>
    <t>7490</t>
  </si>
  <si>
    <t>CAMARAO POS-LARVA (PARA RECRIA)</t>
  </si>
  <si>
    <t>milheiro</t>
  </si>
  <si>
    <t>14.2 PESCADOS DE CAPTURA</t>
  </si>
  <si>
    <t>7520</t>
  </si>
  <si>
    <t>PESCADO DE AGUA DOCE (DE CAPTURA)</t>
  </si>
  <si>
    <t>7515</t>
  </si>
  <si>
    <t>PESCADO MARINHO (DE CAPTURA)</t>
  </si>
  <si>
    <t>14.3 PESCADOS DE CULTIVO/ENGORDA</t>
  </si>
  <si>
    <t>PESCADO DE AGUA DOCE - BAGRE</t>
  </si>
  <si>
    <t>PESCADO DE AGUA DOCE - CARPAS</t>
  </si>
  <si>
    <t>7514</t>
  </si>
  <si>
    <t>PESCADO DE AGUA DOCE - CAT-FISH</t>
  </si>
  <si>
    <t>PESCADO DE AGUA DOCE - PACU</t>
  </si>
  <si>
    <t>7519</t>
  </si>
  <si>
    <t>PESCADO DE AGUA DOCE - TILÁPIA</t>
  </si>
  <si>
    <t>7501</t>
  </si>
  <si>
    <t>PESCADO DE CULTIVO (ALEVINOS)</t>
  </si>
  <si>
    <t>mil</t>
  </si>
  <si>
    <t>MIL</t>
  </si>
  <si>
    <t>15. PRODUÇÃO PECUÁRIA (COMERCIAL)</t>
  </si>
  <si>
    <t>7318</t>
  </si>
  <si>
    <t>CERA DE ABELHA</t>
  </si>
  <si>
    <t>7310</t>
  </si>
  <si>
    <t>ESTERCO DE FRANGO (CAMA DE AVIARIO)</t>
  </si>
  <si>
    <t>7312</t>
  </si>
  <si>
    <t>ESTERCO DE POEDEIRA</t>
  </si>
  <si>
    <t>7316</t>
  </si>
  <si>
    <t>ESTERCO DE SUINOS/BOVINOS</t>
  </si>
  <si>
    <t>7201</t>
  </si>
  <si>
    <t>GELEIA REAL</t>
  </si>
  <si>
    <t>7314</t>
  </si>
  <si>
    <r>
      <rPr>
        <sz val="10"/>
        <color rgb="FF000000"/>
        <rFont val="Arial2"/>
        <charset val="1"/>
      </rPr>
      <t xml:space="preserve">HUMUS </t>
    </r>
    <r>
      <rPr>
        <b/>
        <sz val="10"/>
        <color rgb="FF000000"/>
        <rFont val="Arial"/>
        <family val="2"/>
        <charset val="1"/>
      </rPr>
      <t>(de minhoca)</t>
    </r>
  </si>
  <si>
    <t>7083</t>
  </si>
  <si>
    <t>LÃ</t>
  </si>
  <si>
    <t>7014</t>
  </si>
  <si>
    <t>LEITE</t>
  </si>
  <si>
    <t>litros</t>
  </si>
  <si>
    <t>LIT</t>
  </si>
  <si>
    <t>7200</t>
  </si>
  <si>
    <t>MEL</t>
  </si>
  <si>
    <t>7106</t>
  </si>
  <si>
    <r>
      <rPr>
        <sz val="10"/>
        <color rgb="FF000000"/>
        <rFont val="Arial2"/>
        <charset val="1"/>
      </rPr>
      <t xml:space="preserve">OVOS DE CODORNA </t>
    </r>
    <r>
      <rPr>
        <b/>
        <sz val="10"/>
        <color rgb="FF000000"/>
        <rFont val="Arial"/>
        <family val="2"/>
        <charset val="1"/>
      </rPr>
      <t>(comercial)</t>
    </r>
  </si>
  <si>
    <t>7105</t>
  </si>
  <si>
    <r>
      <rPr>
        <sz val="10"/>
        <color rgb="FF000000"/>
        <rFont val="Arial2"/>
        <charset val="1"/>
      </rPr>
      <t xml:space="preserve">OVOS DE GALINHA </t>
    </r>
    <r>
      <rPr>
        <b/>
        <sz val="10"/>
        <color rgb="FF000000"/>
        <rFont val="Arial"/>
        <family val="2"/>
        <charset val="1"/>
      </rPr>
      <t>(comercial)</t>
    </r>
  </si>
  <si>
    <t>30duzia</t>
  </si>
  <si>
    <t>7109</t>
  </si>
  <si>
    <r>
      <rPr>
        <sz val="10"/>
        <color rgb="FF000000"/>
        <rFont val="Arial2"/>
        <charset val="1"/>
      </rPr>
      <t xml:space="preserve">OVOS DE GALINHA </t>
    </r>
    <r>
      <rPr>
        <b/>
        <sz val="10"/>
        <color rgb="FF000000"/>
        <rFont val="Arial"/>
        <family val="2"/>
        <charset val="1"/>
      </rPr>
      <t>(</t>
    </r>
    <r>
      <rPr>
        <b/>
        <sz val="9"/>
        <color rgb="FF000000"/>
        <rFont val="Arial"/>
        <family val="2"/>
        <charset val="1"/>
      </rPr>
      <t>galado/fecundado</t>
    </r>
    <r>
      <rPr>
        <sz val="9"/>
        <color rgb="FF000000"/>
        <rFont val="Arial"/>
        <family val="2"/>
        <charset val="1"/>
      </rPr>
      <t>)</t>
    </r>
  </si>
  <si>
    <t>7077</t>
  </si>
  <si>
    <t>OVOS DE LAGARTA DO BICHO DA SEDA</t>
  </si>
  <si>
    <t>grama</t>
  </si>
  <si>
    <t>GRA</t>
  </si>
  <si>
    <t>7107</t>
  </si>
  <si>
    <r>
      <rPr>
        <sz val="10"/>
        <color rgb="FF000000"/>
        <rFont val="Arial2"/>
        <charset val="1"/>
      </rPr>
      <t xml:space="preserve">OVOS DE PERU </t>
    </r>
    <r>
      <rPr>
        <b/>
        <sz val="10"/>
        <color rgb="FF000000"/>
        <rFont val="Arial"/>
        <family val="2"/>
        <charset val="1"/>
      </rPr>
      <t>(comercial)</t>
    </r>
  </si>
  <si>
    <t>7125</t>
  </si>
  <si>
    <r>
      <rPr>
        <sz val="10"/>
        <color rgb="FF000000"/>
        <rFont val="Arial2"/>
        <charset val="1"/>
      </rPr>
      <t>OVOS DE PERU P/MATRIZ</t>
    </r>
    <r>
      <rPr>
        <b/>
        <sz val="10"/>
        <color rgb="FF000000"/>
        <rFont val="Arial"/>
        <family val="2"/>
        <charset val="1"/>
      </rPr>
      <t xml:space="preserve"> (galado/fecundado)</t>
    </r>
  </si>
  <si>
    <t>7126</t>
  </si>
  <si>
    <t>OVOS DE PERU P/REPRODUCAO</t>
  </si>
  <si>
    <t>7202</t>
  </si>
  <si>
    <t>POLEM</t>
  </si>
  <si>
    <t>7320</t>
  </si>
  <si>
    <t>PROPOLIS</t>
  </si>
  <si>
    <t>7203</t>
  </si>
  <si>
    <t>VENENO DE ABELHA</t>
  </si>
  <si>
    <t>16. REBANHO PECUÁRIO, DESFRUTE E PESO MÉDIO DE CARCAÇA</t>
  </si>
  <si>
    <t>7181</t>
  </si>
  <si>
    <r>
      <rPr>
        <sz val="10"/>
        <color rgb="FF000000"/>
        <rFont val="Arial2"/>
        <charset val="1"/>
      </rPr>
      <t xml:space="preserve">AVES CAIPIRA </t>
    </r>
    <r>
      <rPr>
        <b/>
        <sz val="10"/>
        <color rgb="FF000000"/>
        <rFont val="Arial"/>
        <family val="2"/>
        <charset val="1"/>
      </rPr>
      <t>( peso vivo)</t>
    </r>
  </si>
  <si>
    <t>7177</t>
  </si>
  <si>
    <t>AVES DE CORTE (FRANGO)</t>
  </si>
  <si>
    <t>7178</t>
  </si>
  <si>
    <r>
      <rPr>
        <sz val="10"/>
        <color rgb="FF000000"/>
        <rFont val="Arial2"/>
        <charset val="1"/>
      </rPr>
      <t xml:space="preserve">AVES DE POSTURA </t>
    </r>
    <r>
      <rPr>
        <b/>
        <sz val="10"/>
        <color rgb="FF000000"/>
        <rFont val="Arial"/>
        <family val="2"/>
        <charset val="1"/>
      </rPr>
      <t>( peso vivo )</t>
    </r>
  </si>
  <si>
    <t>cab</t>
  </si>
  <si>
    <t>CAB</t>
  </si>
  <si>
    <t>BOVINOS (BOI GORDO)</t>
  </si>
  <si>
    <t>7020</t>
  </si>
  <si>
    <r>
      <rPr>
        <sz val="10"/>
        <color rgb="FF000000"/>
        <rFont val="Arial2"/>
        <charset val="1"/>
      </rPr>
      <t>BUBALINOS</t>
    </r>
    <r>
      <rPr>
        <b/>
        <sz val="10"/>
        <color rgb="FF000000"/>
        <rFont val="Arial"/>
        <family val="2"/>
        <charset val="1"/>
      </rPr>
      <t xml:space="preserve"> ( para carne )</t>
    </r>
  </si>
  <si>
    <t>7040</t>
  </si>
  <si>
    <r>
      <rPr>
        <sz val="10"/>
        <color rgb="FF000000"/>
        <rFont val="Arial2"/>
        <charset val="1"/>
      </rPr>
      <t xml:space="preserve">CAPRINOS </t>
    </r>
    <r>
      <rPr>
        <b/>
        <sz val="10"/>
        <color rgb="FF000000"/>
        <rFont val="Arial"/>
        <family val="2"/>
        <charset val="1"/>
      </rPr>
      <t>( para carne )</t>
    </r>
  </si>
  <si>
    <t>7210</t>
  </si>
  <si>
    <t>CASULO</t>
  </si>
  <si>
    <t>7140</t>
  </si>
  <si>
    <r>
      <rPr>
        <sz val="10"/>
        <color rgb="FF000000"/>
        <rFont val="Arial2"/>
        <charset val="1"/>
      </rPr>
      <t xml:space="preserve">CODORNA </t>
    </r>
    <r>
      <rPr>
        <b/>
        <sz val="10"/>
        <color rgb="FF000000"/>
        <rFont val="Arial"/>
        <family val="2"/>
        <charset val="1"/>
      </rPr>
      <t>( para carne )</t>
    </r>
  </si>
  <si>
    <t>7145</t>
  </si>
  <si>
    <t>CODORNA (MATRIZ)</t>
  </si>
  <si>
    <t>7146</t>
  </si>
  <si>
    <t>CODORNA C/30 DIAS (POSTURA)</t>
  </si>
  <si>
    <t>7304</t>
  </si>
  <si>
    <r>
      <rPr>
        <sz val="10"/>
        <color rgb="FF000000"/>
        <rFont val="Arial2"/>
        <charset val="1"/>
      </rPr>
      <t xml:space="preserve">COELHO </t>
    </r>
    <r>
      <rPr>
        <b/>
        <sz val="10"/>
        <color rgb="FF000000"/>
        <rFont val="Arial"/>
        <family val="2"/>
        <charset val="1"/>
      </rPr>
      <t>( para carne )</t>
    </r>
  </si>
  <si>
    <t>EQUINOS &lt; 1 ANO (P/TRABALHO)</t>
  </si>
  <si>
    <t>EQUINOS &gt; 1 ANO (P/TRABALHO)</t>
  </si>
  <si>
    <t>7054</t>
  </si>
  <si>
    <t>EQUINOS DE RAÇA (EQUITAÇÃO,LAZER,ETC..)</t>
  </si>
  <si>
    <t>7290</t>
  </si>
  <si>
    <r>
      <rPr>
        <sz val="10"/>
        <color rgb="FF000000"/>
        <rFont val="Arial2"/>
        <charset val="1"/>
      </rPr>
      <t xml:space="preserve">ESCARGOT </t>
    </r>
    <r>
      <rPr>
        <b/>
        <sz val="10"/>
        <color rgb="FF000000"/>
        <rFont val="Arial"/>
        <family val="2"/>
        <charset val="1"/>
      </rPr>
      <t>( produção)</t>
    </r>
  </si>
  <si>
    <t>7101</t>
  </si>
  <si>
    <r>
      <rPr>
        <sz val="10"/>
        <color rgb="FF000000"/>
        <rFont val="Arial2"/>
        <charset val="1"/>
      </rPr>
      <t xml:space="preserve">GALINHA &lt; 1 SEMANA P/CORTE </t>
    </r>
    <r>
      <rPr>
        <b/>
        <sz val="10"/>
        <color rgb="FF000000"/>
        <rFont val="Arial"/>
        <family val="2"/>
        <charset val="1"/>
      </rPr>
      <t>(pinto de corte)</t>
    </r>
  </si>
  <si>
    <t>7099</t>
  </si>
  <si>
    <r>
      <rPr>
        <sz val="10"/>
        <color rgb="FF000000"/>
        <rFont val="Arial2"/>
        <charset val="1"/>
      </rPr>
      <t xml:space="preserve">GALINHA &lt; 1 SEMANA P/REPROD </t>
    </r>
    <r>
      <rPr>
        <b/>
        <sz val="10"/>
        <color rgb="FF000000"/>
        <rFont val="Arial"/>
        <family val="2"/>
        <charset val="1"/>
      </rPr>
      <t>(pinto de postura)</t>
    </r>
  </si>
  <si>
    <t>7098</t>
  </si>
  <si>
    <r>
      <rPr>
        <sz val="10"/>
        <color rgb="FF000000"/>
        <rFont val="Arial2"/>
        <charset val="1"/>
      </rPr>
      <t>GALINHAS (</t>
    </r>
    <r>
      <rPr>
        <sz val="9"/>
        <color rgb="FF000000"/>
        <rFont val="Arial"/>
        <family val="2"/>
        <charset val="1"/>
      </rPr>
      <t>REPRODUTORAS</t>
    </r>
    <r>
      <rPr>
        <sz val="10"/>
        <color rgb="FF000000"/>
        <rFont val="Arial"/>
        <family val="2"/>
        <charset val="1"/>
      </rPr>
      <t xml:space="preserve">) </t>
    </r>
    <r>
      <rPr>
        <b/>
        <sz val="10"/>
        <color rgb="FF000000"/>
        <rFont val="Arial"/>
        <family val="2"/>
        <charset val="1"/>
      </rPr>
      <t>(peso vivo/descarte)</t>
    </r>
  </si>
  <si>
    <t>7309</t>
  </si>
  <si>
    <t>GIRINO DE RA</t>
  </si>
  <si>
    <t>7078</t>
  </si>
  <si>
    <t>LARVAS DO BICHO DA SEDA</t>
  </si>
  <si>
    <t>7120</t>
  </si>
  <si>
    <r>
      <rPr>
        <sz val="10"/>
        <color rgb="FF000000"/>
        <rFont val="Arial2"/>
        <charset val="1"/>
      </rPr>
      <t xml:space="preserve">MARRECO </t>
    </r>
    <r>
      <rPr>
        <b/>
        <sz val="10"/>
        <color rgb="FF000000"/>
        <rFont val="Arial"/>
        <family val="2"/>
        <charset val="1"/>
      </rPr>
      <t>(para corte)</t>
    </r>
  </si>
  <si>
    <t>7070</t>
  </si>
  <si>
    <t>MUARES</t>
  </si>
  <si>
    <t>7080</t>
  </si>
  <si>
    <r>
      <rPr>
        <sz val="10"/>
        <color rgb="FF000000"/>
        <rFont val="Arial2"/>
        <charset val="1"/>
      </rPr>
      <t>OVINOS (</t>
    </r>
    <r>
      <rPr>
        <b/>
        <sz val="10"/>
        <color rgb="FF000000"/>
        <rFont val="Arial"/>
        <family val="2"/>
        <charset val="1"/>
      </rPr>
      <t>para corte</t>
    </r>
    <r>
      <rPr>
        <sz val="10"/>
        <color rgb="FF000000"/>
        <rFont val="Arial"/>
        <family val="2"/>
        <charset val="1"/>
      </rPr>
      <t>)</t>
    </r>
  </si>
  <si>
    <t>7110</t>
  </si>
  <si>
    <r>
      <rPr>
        <sz val="10"/>
        <color rgb="FF000000"/>
        <rFont val="Arial2"/>
        <charset val="1"/>
      </rPr>
      <t xml:space="preserve">PATO </t>
    </r>
    <r>
      <rPr>
        <b/>
        <sz val="10"/>
        <color rgb="FF000000"/>
        <rFont val="Arial"/>
        <family val="2"/>
        <charset val="1"/>
      </rPr>
      <t>(para corte)</t>
    </r>
  </si>
  <si>
    <t>7130</t>
  </si>
  <si>
    <r>
      <rPr>
        <sz val="10"/>
        <color rgb="FF000000"/>
        <rFont val="Arial2"/>
        <charset val="1"/>
      </rPr>
      <t xml:space="preserve">PERU </t>
    </r>
    <r>
      <rPr>
        <b/>
        <sz val="10"/>
        <color rgb="FF000000"/>
        <rFont val="Arial"/>
        <family val="2"/>
        <charset val="1"/>
      </rPr>
      <t>(para corte)</t>
    </r>
  </si>
  <si>
    <t>7136</t>
  </si>
  <si>
    <r>
      <rPr>
        <sz val="10"/>
        <color rgb="FF000000"/>
        <rFont val="Arial2"/>
        <charset val="1"/>
      </rPr>
      <t xml:space="preserve">PERU </t>
    </r>
    <r>
      <rPr>
        <b/>
        <sz val="10"/>
        <color rgb="FF000000"/>
        <rFont val="Arial"/>
        <family val="2"/>
        <charset val="1"/>
      </rPr>
      <t>(para postura)</t>
    </r>
  </si>
  <si>
    <t>7131</t>
  </si>
  <si>
    <r>
      <rPr>
        <sz val="10"/>
        <color rgb="FF000000"/>
        <rFont val="Arial2"/>
        <charset val="1"/>
      </rPr>
      <t>PERU &lt; 1 SEMANA</t>
    </r>
    <r>
      <rPr>
        <b/>
        <sz val="10"/>
        <color rgb="FF000000"/>
        <rFont val="Arial"/>
        <family val="2"/>
        <charset val="1"/>
      </rPr>
      <t xml:space="preserve"> (P/ ENGORDA)</t>
    </r>
  </si>
  <si>
    <t>7135</t>
  </si>
  <si>
    <r>
      <rPr>
        <sz val="10"/>
        <color rgb="FF000000"/>
        <rFont val="Arial2"/>
        <charset val="1"/>
      </rPr>
      <t xml:space="preserve">PERU &lt; 1 SEMANA </t>
    </r>
    <r>
      <rPr>
        <b/>
        <sz val="10"/>
        <color rgb="FF000000"/>
        <rFont val="Arial"/>
        <family val="2"/>
        <charset val="1"/>
      </rPr>
      <t>(P/ MATRIZ)</t>
    </r>
  </si>
  <si>
    <t>7053</t>
  </si>
  <si>
    <t>PONEIS</t>
  </si>
  <si>
    <t>7308</t>
  </si>
  <si>
    <t>RA</t>
  </si>
  <si>
    <t>7097</t>
  </si>
  <si>
    <r>
      <rPr>
        <sz val="10"/>
        <color rgb="FF000000"/>
        <rFont val="Arial2"/>
        <charset val="1"/>
      </rPr>
      <t>SUINOS-COMUM</t>
    </r>
    <r>
      <rPr>
        <b/>
        <sz val="10"/>
        <color rgb="FF000000"/>
        <rFont val="Arial"/>
        <family val="2"/>
        <charset val="1"/>
      </rPr>
      <t xml:space="preserve"> (para corte)</t>
    </r>
  </si>
  <si>
    <t>7096</t>
  </si>
  <si>
    <r>
      <rPr>
        <sz val="10"/>
        <color rgb="FF000000"/>
        <rFont val="Arial2"/>
        <charset val="1"/>
      </rPr>
      <t xml:space="preserve">SUINOS-RACA </t>
    </r>
    <r>
      <rPr>
        <b/>
        <sz val="10"/>
        <color rgb="FF000000"/>
        <rFont val="Arial"/>
        <family val="2"/>
        <charset val="1"/>
      </rPr>
      <t>(para corte)</t>
    </r>
  </si>
  <si>
    <t>7091</t>
  </si>
  <si>
    <r>
      <rPr>
        <sz val="10"/>
        <color rgb="FF000000"/>
        <rFont val="Arial2"/>
        <charset val="1"/>
      </rPr>
      <t xml:space="preserve">SUINOS &lt;2 MESES </t>
    </r>
    <r>
      <rPr>
        <b/>
        <sz val="10"/>
        <color rgb="FF000000"/>
        <rFont val="Arial"/>
        <family val="2"/>
        <charset val="1"/>
      </rPr>
      <t>(leitão para corte )</t>
    </r>
  </si>
  <si>
    <t>cabeça</t>
  </si>
  <si>
    <t>VACAS PARA CORTE</t>
  </si>
  <si>
    <t>Sima</t>
  </si>
  <si>
    <t>VACAS PARA CRIA</t>
  </si>
  <si>
    <t>Rebanho Total</t>
  </si>
  <si>
    <t>Rebanho Leiteiro</t>
  </si>
  <si>
    <t>Leite Confinado</t>
  </si>
  <si>
    <t>Leite Não Confinado</t>
  </si>
  <si>
    <t>Corte Confinado</t>
  </si>
  <si>
    <t>Corte Não Confinado</t>
  </si>
  <si>
    <t>Rebanho Leiteiro / Rebanho Total</t>
  </si>
  <si>
    <t>Vacas / Rebanho  Leiteiro</t>
  </si>
  <si>
    <t>Vacas GTA (&gt;24 meses)</t>
  </si>
  <si>
    <t>Vacas ordenhadas</t>
  </si>
  <si>
    <t>% Raças Rebanho</t>
  </si>
  <si>
    <t>Produção Anual (litros/vaca)</t>
  </si>
  <si>
    <t>Média municipal (l/vaca)</t>
  </si>
  <si>
    <t xml:space="preserve"> Produção municipal (mil litros)</t>
  </si>
  <si>
    <t>Especializada</t>
  </si>
  <si>
    <t>Não Especializada</t>
  </si>
  <si>
    <t>Municípios</t>
  </si>
  <si>
    <t>Ângulo</t>
  </si>
  <si>
    <t>Astorga</t>
  </si>
  <si>
    <t>Atalaia</t>
  </si>
  <si>
    <t>Colorado</t>
  </si>
  <si>
    <t>Doutor Camargo</t>
  </si>
  <si>
    <t>Floraí</t>
  </si>
  <si>
    <t>Floresta</t>
  </si>
  <si>
    <t>Flórida</t>
  </si>
  <si>
    <t>Iguaraçu</t>
  </si>
  <si>
    <t xml:space="preserve"> </t>
  </si>
  <si>
    <t>Itaguajé</t>
  </si>
  <si>
    <t>Itambé</t>
  </si>
  <si>
    <t>Ivatuba</t>
  </si>
  <si>
    <t>Lobato</t>
  </si>
  <si>
    <t>Mandaguaçu</t>
  </si>
  <si>
    <t>Mandaguari</t>
  </si>
  <si>
    <t>Marialva</t>
  </si>
  <si>
    <t>Maringá</t>
  </si>
  <si>
    <t>Munhoz De Melo</t>
  </si>
  <si>
    <t>Nossa Senhora Das Gracas</t>
  </si>
  <si>
    <t>Nova Esperança</t>
  </si>
  <si>
    <t>Ourizona</t>
  </si>
  <si>
    <t>Paiçandu</t>
  </si>
  <si>
    <t>Presidente Castelo Branco</t>
  </si>
  <si>
    <t>Santa Fe</t>
  </si>
  <si>
    <t>Santa Inês</t>
  </si>
  <si>
    <t>Santo Inácio</t>
  </si>
  <si>
    <t>São Jorge Do Ivaí</t>
  </si>
  <si>
    <t>Sarandi</t>
  </si>
  <si>
    <t>Uniflor</t>
  </si>
  <si>
    <t>Total Regional Estimado</t>
  </si>
  <si>
    <t>Média Aproximada Diária</t>
  </si>
  <si>
    <t>Especializada (305 dias)</t>
  </si>
  <si>
    <t>Não Especializada  (180 dias)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</si>
  <si>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</si>
  <si>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</si>
  <si>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</si>
  <si>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</si>
  <si>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</si>
  <si>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</si>
  <si>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</si>
  <si>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</si>
  <si>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</si>
  <si>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</si>
  <si>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</si>
  <si>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</si>
  <si>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</si>
  <si>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Captação Média IBGE 1997-2021</t>
  </si>
  <si>
    <t>Aumento da Captação IBGE - 2022</t>
  </si>
  <si>
    <t>Produção REGIONAL efetiva 2021</t>
  </si>
  <si>
    <t>Produção REGIONAL estimada 2022</t>
  </si>
  <si>
    <t>Total Declarado</t>
  </si>
  <si>
    <t>Não Declarado</t>
  </si>
  <si>
    <t>Total Estimado</t>
  </si>
  <si>
    <t>Laticínio 1 – VIDATIVA</t>
  </si>
  <si>
    <t>Laticínio 2 – FLORAMILK</t>
  </si>
  <si>
    <t>Laticínio 3</t>
  </si>
  <si>
    <t>Laticínio 4</t>
  </si>
  <si>
    <t>Laticínio 5</t>
  </si>
  <si>
    <t>Laticínio 6</t>
  </si>
  <si>
    <t>Laticínio 7</t>
  </si>
  <si>
    <t>Laticínio 8</t>
  </si>
  <si>
    <t>Laticínio 9</t>
  </si>
  <si>
    <t>Laticínio 10</t>
  </si>
  <si>
    <t>Laticínio 11</t>
  </si>
  <si>
    <t>Laticínio 12</t>
  </si>
  <si>
    <t>Laticínio 13</t>
  </si>
  <si>
    <t>Laticínio 14</t>
  </si>
  <si>
    <t>Laticínio 15</t>
  </si>
  <si>
    <t>Laticínio 16</t>
  </si>
  <si>
    <t>Laticínio 17</t>
  </si>
  <si>
    <t>Laticínio 18</t>
  </si>
  <si>
    <t>Laticínio 19</t>
  </si>
  <si>
    <t>Laticínio 20</t>
  </si>
  <si>
    <t>Laticínio 21</t>
  </si>
  <si>
    <t>Laticínio 22</t>
  </si>
  <si>
    <t>Laticínio 23</t>
  </si>
  <si>
    <t>Laticínio 24</t>
  </si>
  <si>
    <t>SOMA</t>
  </si>
  <si>
    <t xml:space="preserve">Considerar os animais do municípios abatidos no ano (abate interno - GTA's Internas) e animais que saíram do município para abate em outros municípios (saída para abate - GTA's de Saída). </t>
  </si>
  <si>
    <t>Não considerar animais vivos que transitam dentro do próprio município  (transferência de pasto)</t>
  </si>
  <si>
    <t xml:space="preserve">Orientação para uso da GTA, sendo que os códigos representam os campos a serem utilizados. </t>
  </si>
  <si>
    <t>GTAs de Saída - Abatidos/Comercializados</t>
  </si>
  <si>
    <t>Cod. Espécie</t>
  </si>
  <si>
    <t>Espécie</t>
  </si>
  <si>
    <t>Finalidade</t>
  </si>
  <si>
    <t>Total Machos</t>
  </si>
  <si>
    <t>Total Femeas</t>
  </si>
  <si>
    <t>Total Animais</t>
  </si>
  <si>
    <t>0 - 12 meses</t>
  </si>
  <si>
    <t>12 - 24 meses</t>
  </si>
  <si>
    <t>24 - 36 meses</t>
  </si>
  <si>
    <t>Mais de 36 meses</t>
  </si>
  <si>
    <t>M</t>
  </si>
  <si>
    <t xml:space="preserve">BOVINA </t>
  </si>
  <si>
    <t xml:space="preserve">Abate </t>
  </si>
  <si>
    <t>7010 boi p/corte</t>
  </si>
  <si>
    <t>7025 vaca p/corte</t>
  </si>
  <si>
    <t>7590 vitelo</t>
  </si>
  <si>
    <t xml:space="preserve">Cria/Engorda </t>
  </si>
  <si>
    <t>7015 bezerros</t>
  </si>
  <si>
    <t xml:space="preserve">7016 bezerras </t>
  </si>
  <si>
    <t xml:space="preserve">7017 novilho </t>
  </si>
  <si>
    <t>7018 novilha</t>
  </si>
  <si>
    <t>7017 novilho</t>
  </si>
  <si>
    <t xml:space="preserve">CRIA/Reproducao </t>
  </si>
  <si>
    <t>7019 touros</t>
  </si>
  <si>
    <t>7024 vaca p/cria</t>
  </si>
  <si>
    <t xml:space="preserve">Leilao </t>
  </si>
  <si>
    <t>GTAs Internas - Abatidos/Comercializados</t>
  </si>
  <si>
    <t>Desc. Espécie</t>
  </si>
  <si>
    <t>7010 boi p/ corte</t>
  </si>
  <si>
    <t>Touros PC e PO (7006, 7007, 7008) - devem possuir o registro genalógico, bem como devem ser descontados do item 7019 (touro comum)</t>
  </si>
  <si>
    <t xml:space="preserve">Vitelo: desconsiderar se não houver na região aimais neste regime específico. Se houver, descontar do código 7010. </t>
  </si>
  <si>
    <t>INSTRUÇÕES:</t>
  </si>
  <si>
    <t>Parte das informações deste novo formulários são iguais as do antigo e deverão ser obtidas preferencialmente via GTA, foram acrescentadas outras informações importantes para melhorar a consistência da pesquisa.</t>
  </si>
  <si>
    <t>Preencher somente os campos em amarelo.</t>
  </si>
  <si>
    <t>As informações de gado leiteiro e de corte, confinados ou não, deverão perfazer 100% quando somados.</t>
  </si>
  <si>
    <t>Os sub-índices destacam quando há alguma distorção relevante em relação à média do Estado, porém não quer dizer que esteja necessariamente errado o valor lançado.</t>
  </si>
  <si>
    <t>As informações deverão ser devolvidas à Sede exclusivamente por meio eletrônico (e-mail).</t>
  </si>
  <si>
    <t>Os animais abatidos deverão ser subdivididos em comum, precoce e vitelo; porém, posteriormente na Sede os precoces serão agregados aos comuns. A separação serve exclusivamente para calcular a média de peso.</t>
  </si>
  <si>
    <t>Lembrar de descontar os animais com registro do número de touros captados da GTA.</t>
  </si>
  <si>
    <t>Os itens que aparecerem em vermelho indicam que o número está fora da faixa média do Estado, o que não significa que está errado, pois certamente haverá situações particulares que justificam.</t>
  </si>
  <si>
    <t>DEFINIÇÕES:</t>
  </si>
  <si>
    <t>O gado leiteiro engloba também o gado misto, já o gado de corte é apenas o destinado especificamente para esta aptidão.</t>
  </si>
  <si>
    <t>No campo rebanho confinado preencher considerando os animais confinados 100% do tempo.</t>
  </si>
  <si>
    <t>No campo não confinado preencher considerando os animais não confinados e semi-confinados.</t>
  </si>
  <si>
    <t>Para a média de litros por vaca dia foi considerado um período de lactação de 305 dias.</t>
  </si>
  <si>
    <t>Bovinocultura 2023 - Levantamento de rebanhos, abates e comercialização no Núcleo Regional de Maringá</t>
  </si>
  <si>
    <t>Bovinocultura 2024 - Levantamento de rebanhos, abates e comercialização no Núcleo Regional de Maringá</t>
  </si>
  <si>
    <t>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</si>
</sst>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,##0.00\ ;&quot; (&quot;#,##0.00\);\-#\ ;@\ "/>
    <numFmt numFmtId="165" formatCode="dd\-mmm\-yy"/>
    <numFmt numFmtId="166" formatCode="#,##0.0\ ;&quot; (&quot;#,##0.0\);\-#\ ;@\ "/>
    <numFmt numFmtId="167" formatCode="0\ ;&quot; (&quot;0\);\-#\ ;@\ "/>
    <numFmt numFmtId="168" formatCode="#,##0.000\ ;&quot; (&quot;#,##0.000\);\-#\ ;@\ "/>
    <numFmt numFmtId="169" formatCode="#,##0.00000\ ;&quot; (&quot;#,##0.00000\);\-#\ ;@\ "/>
    <numFmt numFmtId="170" formatCode="#,##0\ ;&quot; (&quot;#,##0\);\-#\ ;@\ "/>
    <numFmt numFmtId="171" formatCode="0.0"/>
    <numFmt numFmtId="172" formatCode="#,##0;[Red]#,##0"/>
    <numFmt numFmtId="173" formatCode="#,##0.0"/>
    <numFmt numFmtId="174" formatCode="0\ ;&quot; (&quot;0\);\-00\ ;@\ "/>
  </numFmts>
  <fonts count="47">
    <font>
      <sz val="8"/>
      <color rgb="FF000000"/>
      <name val="Arial1"/>
      <charset val="1"/>
    </font>
    <font>
      <sz val="8"/>
      <color rgb="FF000000"/>
      <name val="Arial2"/>
      <charset val="1"/>
    </font>
    <font>
      <sz val="10"/>
      <color rgb="FF000000"/>
      <name val="Arial2"/>
      <charset val="1"/>
    </font>
    <font>
      <sz val="8"/>
      <color rgb="FF000000"/>
      <name val="Arial2"/>
      <family val="2"/>
      <charset val="1"/>
    </font>
    <font>
      <b/>
      <sz val="12"/>
      <color rgb="FF000000"/>
      <name val="Arial2"/>
      <charset val="1"/>
    </font>
    <font>
      <b/>
      <sz val="16"/>
      <color rgb="FFFF0000"/>
      <name val="Arial2"/>
      <charset val="1"/>
    </font>
    <font>
      <b/>
      <sz val="8"/>
      <color rgb="FFFFFFFF"/>
      <name val="Arial1"/>
      <charset val="1"/>
    </font>
    <font>
      <b/>
      <sz val="8"/>
      <color rgb="FF000000"/>
      <name val="Arial1"/>
      <charset val="1"/>
    </font>
    <font>
      <sz val="16"/>
      <color rgb="FFFFFFFF"/>
      <name val="Arial2"/>
      <charset val="1"/>
    </font>
    <font>
      <b/>
      <sz val="8"/>
      <color rgb="FF000000"/>
      <name val="Arial2"/>
      <family val="2"/>
      <charset val="1"/>
    </font>
    <font>
      <b/>
      <sz val="8"/>
      <color rgb="FF000000"/>
      <name val="Arial2"/>
      <charset val="1"/>
    </font>
    <font>
      <b/>
      <sz val="10"/>
      <color rgb="FF000000"/>
      <name val="Arial1"/>
      <charset val="1"/>
    </font>
    <font>
      <b/>
      <sz val="8"/>
      <color rgb="FFFF0000"/>
      <name val="Arial1"/>
      <charset val="1"/>
    </font>
    <font>
      <sz val="16"/>
      <color rgb="FF000000"/>
      <name val="Arial2"/>
      <charset val="1"/>
    </font>
    <font>
      <sz val="20"/>
      <color rgb="FF000000"/>
      <name val="Arial2"/>
      <charset val="1"/>
    </font>
    <font>
      <sz val="13"/>
      <color rgb="FF000000"/>
      <name val="Arial2"/>
      <charset val="1"/>
    </font>
    <font>
      <sz val="9"/>
      <color rgb="FF000000"/>
      <name val="Arial2"/>
      <charset val="1"/>
    </font>
    <font>
      <b/>
      <sz val="10"/>
      <color rgb="FF000000"/>
      <name val="Arial2"/>
      <charset val="1"/>
    </font>
    <font>
      <b/>
      <sz val="9"/>
      <color rgb="FF000000"/>
      <name val="Arial2"/>
      <charset val="1"/>
    </font>
    <font>
      <b/>
      <sz val="13"/>
      <color rgb="FF000000"/>
      <name val="Arial2"/>
      <charset val="1"/>
    </font>
    <font>
      <b/>
      <sz val="20"/>
      <color rgb="FF000000"/>
      <name val="Arial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  <font>
      <sz val="6"/>
      <color rgb="FF000000"/>
      <name val="Arial1"/>
      <charset val="1"/>
    </font>
    <font>
      <b/>
      <sz val="6"/>
      <color rgb="FFFFFFFF"/>
      <name val="Arial1"/>
      <charset val="1"/>
    </font>
    <font>
      <b/>
      <sz val="10"/>
      <color rgb="FFFFFFFF"/>
      <name val="Arial1"/>
      <charset val="1"/>
    </font>
    <font>
      <b/>
      <sz val="9"/>
      <color rgb="FF000000"/>
      <name val="Arial1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b/>
      <sz val="9"/>
      <name val="Arial"/>
      <family val="2"/>
      <charset val="1"/>
    </font>
    <font>
      <b/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80"/>
      <name val="Tahoma"/>
      <family val="2"/>
      <charset val="1"/>
    </font>
    <font>
      <b/>
      <sz val="10"/>
      <color rgb="FF000000"/>
      <name val="Tahoma"/>
      <family val="2"/>
      <charset val="1"/>
    </font>
    <font>
      <sz val="7"/>
      <color rgb="FF000000"/>
      <name val="Tahoma"/>
      <family val="2"/>
      <charset val="1"/>
    </font>
    <font>
      <sz val="8"/>
      <color rgb="FF000000"/>
      <name val="Arial1"/>
      <charset val="1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C0"/>
      </patternFill>
    </fill>
    <fill>
      <patternFill patternType="solid">
        <fgColor rgb="FFC0C0C0"/>
        <bgColor rgb="FFCCCCCC"/>
      </patternFill>
    </fill>
    <fill>
      <patternFill patternType="solid">
        <fgColor rgb="FF000000"/>
        <bgColor rgb="FF003300"/>
      </patternFill>
    </fill>
    <fill>
      <patternFill patternType="solid">
        <fgColor rgb="FFE3E3E3"/>
        <bgColor rgb="FFE7E6E6"/>
      </patternFill>
    </fill>
    <fill>
      <patternFill patternType="solid">
        <fgColor rgb="FFCCCCCC"/>
        <bgColor rgb="FFC0C0C0"/>
      </patternFill>
    </fill>
    <fill>
      <patternFill patternType="solid">
        <fgColor rgb="FFFFFF99"/>
        <bgColor rgb="FFFFFFC0"/>
      </patternFill>
    </fill>
    <fill>
      <patternFill patternType="solid">
        <fgColor rgb="FF00FFFF"/>
        <bgColor rgb="FF00CCFF"/>
      </patternFill>
    </fill>
    <fill>
      <patternFill patternType="solid">
        <fgColor rgb="FFFFFFC0"/>
        <bgColor rgb="FFFFFF99"/>
      </patternFill>
    </fill>
    <fill>
      <patternFill patternType="solid">
        <fgColor rgb="FF2F75B5"/>
        <bgColor rgb="FF0066CC"/>
      </patternFill>
    </fill>
    <fill>
      <patternFill patternType="solid">
        <fgColor rgb="FFE7E6E6"/>
        <bgColor rgb="FFE3E3E3"/>
      </patternFill>
    </fill>
    <fill>
      <patternFill patternType="solid">
        <fgColor rgb="FFFFE389"/>
        <bgColor rgb="FFFFFF99"/>
      </patternFill>
    </fill>
    <fill>
      <patternFill patternType="solid">
        <fgColor rgb="FFAEAAAA"/>
        <bgColor rgb="FFB2B2B2"/>
      </patternFill>
    </fill>
    <fill>
      <patternFill patternType="solid">
        <fgColor rgb="FFB2B2B2"/>
        <bgColor rgb="FFAEAAAA"/>
      </patternFill>
    </fill>
    <fill>
      <patternFill patternType="solid">
        <fgColor rgb="FF99FFFF"/>
        <bgColor rgb="FFCCFFFF"/>
      </patternFill>
    </fill>
    <fill>
      <patternFill patternType="solid">
        <fgColor rgb="FFFF9999"/>
        <bgColor rgb="FFFF6666"/>
      </patternFill>
    </fill>
    <fill>
      <patternFill patternType="solid">
        <fgColor rgb="FF6666FF"/>
        <bgColor rgb="FF2F75B5"/>
      </patternFill>
    </fill>
    <fill>
      <patternFill patternType="solid">
        <fgColor rgb="FFFF6666"/>
        <bgColor rgb="FFFF6600"/>
      </patternFill>
    </fill>
    <fill>
      <patternFill patternType="solid">
        <fgColor rgb="FFDDDDDD"/>
        <bgColor rgb="FFE3E3E3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CCCCC"/>
      </left>
      <right style="thin">
        <color rgb="FF808080"/>
      </right>
      <top style="thin">
        <color rgb="FFCCCCCC"/>
      </top>
      <bottom/>
      <diagonal/>
    </border>
    <border>
      <left style="thin">
        <color rgb="FF80808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FFFF"/>
      </left>
      <right style="thin">
        <color rgb="FFCCFFFF"/>
      </right>
      <top/>
      <bottom style="thin">
        <color rgb="FFCC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/>
      <diagonal/>
    </border>
    <border>
      <left style="hair">
        <color rgb="FF99CCFF"/>
      </left>
      <right style="hair">
        <color rgb="FF99CCFF"/>
      </right>
      <top style="hair">
        <color rgb="FF99CCFF"/>
      </top>
      <bottom style="hair">
        <color rgb="FF99CCFF"/>
      </bottom>
      <diagonal/>
    </border>
    <border>
      <left style="hair">
        <color rgb="FF99CCFF"/>
      </left>
      <right/>
      <top style="hair">
        <color rgb="FF99CCFF"/>
      </top>
      <bottom style="hair">
        <color rgb="FF99CCFF"/>
      </bottom>
      <diagonal/>
    </border>
    <border>
      <left style="hair">
        <color rgb="FF83CAFF"/>
      </left>
      <right style="hair">
        <color rgb="FF83CAFF"/>
      </right>
      <top style="hair">
        <color rgb="FF83CAFF"/>
      </top>
      <bottom style="hair">
        <color rgb="FF83CA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Border="0" applyProtection="0"/>
    <xf numFmtId="9" fontId="3" fillId="0" borderId="0" applyBorder="0" applyProtection="0"/>
    <xf numFmtId="9" fontId="46" fillId="0" borderId="0" applyBorder="0" applyProtection="0"/>
  </cellStyleXfs>
  <cellXfs count="237">
    <xf numFmtId="0" fontId="0" fillId="0" borderId="0" xfId="0"/>
    <xf numFmtId="0" fontId="1" fillId="0" borderId="0" xfId="0" applyFont="1"/>
    <xf numFmtId="0" fontId="1" fillId="2" borderId="0" xfId="0" applyFont="1" applyFill="1" applyAlignment="1" applyProtection="1">
      <alignment horizontal="left"/>
    </xf>
    <xf numFmtId="0" fontId="0" fillId="2" borderId="0" xfId="0" applyFill="1"/>
    <xf numFmtId="0" fontId="2" fillId="0" borderId="0" xfId="0" applyFont="1" applyBorder="1" applyAlignment="1" applyProtection="1">
      <alignment horizontal="center"/>
    </xf>
    <xf numFmtId="9" fontId="1" fillId="0" borderId="0" xfId="0" applyNumberFormat="1" applyFont="1"/>
    <xf numFmtId="165" fontId="2" fillId="0" borderId="0" xfId="0" applyNumberFormat="1" applyFont="1" applyBorder="1" applyAlignment="1" applyProtection="1">
      <alignment horizontal="right" wrapText="1"/>
    </xf>
    <xf numFmtId="0" fontId="1" fillId="0" borderId="0" xfId="0" applyFont="1" applyAlignment="1">
      <alignment textRotation="90"/>
    </xf>
    <xf numFmtId="0" fontId="0" fillId="2" borderId="0" xfId="0" applyFill="1" applyAlignment="1" applyProtection="1"/>
    <xf numFmtId="9" fontId="1" fillId="0" borderId="0" xfId="2" applyFont="1" applyBorder="1" applyAlignment="1" applyProtection="1"/>
    <xf numFmtId="166" fontId="0" fillId="0" borderId="0" xfId="0" applyNumberFormat="1"/>
    <xf numFmtId="1" fontId="0" fillId="0" borderId="0" xfId="0" applyNumberFormat="1"/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</xf>
    <xf numFmtId="0" fontId="5" fillId="0" borderId="0" xfId="0" applyFont="1"/>
    <xf numFmtId="0" fontId="5" fillId="0" borderId="1" xfId="0" applyFont="1" applyBorder="1" applyAlignment="1" applyProtection="1">
      <alignment horizontal="left" wrapText="1"/>
    </xf>
    <xf numFmtId="0" fontId="1" fillId="2" borderId="0" xfId="0" applyFont="1" applyFill="1" applyAlignment="1">
      <alignment horizontal="left" vertical="center"/>
    </xf>
    <xf numFmtId="0" fontId="2" fillId="3" borderId="2" xfId="0" applyFont="1" applyFill="1" applyBorder="1" applyAlignment="1" applyProtection="1">
      <alignment horizontal="center"/>
    </xf>
    <xf numFmtId="0" fontId="6" fillId="4" borderId="0" xfId="0" applyFont="1" applyFill="1" applyAlignment="1">
      <alignment horizontal="left"/>
    </xf>
    <xf numFmtId="0" fontId="2" fillId="0" borderId="1" xfId="0" applyFont="1" applyBorder="1" applyAlignment="1" applyProtection="1">
      <alignment horizontal="left" wrapText="1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67" fontId="3" fillId="2" borderId="0" xfId="1" applyNumberFormat="1" applyFont="1" applyFill="1" applyBorder="1" applyAlignment="1" applyProtection="1"/>
    <xf numFmtId="167" fontId="0" fillId="2" borderId="0" xfId="0" applyNumberFormat="1" applyFill="1"/>
    <xf numFmtId="2" fontId="0" fillId="2" borderId="0" xfId="0" applyNumberFormat="1" applyFill="1"/>
    <xf numFmtId="1" fontId="1" fillId="5" borderId="0" xfId="0" applyNumberFormat="1" applyFont="1" applyFill="1"/>
    <xf numFmtId="0" fontId="1" fillId="2" borderId="3" xfId="0" applyFont="1" applyFill="1" applyBorder="1" applyAlignment="1">
      <alignment horizontal="left"/>
    </xf>
    <xf numFmtId="168" fontId="1" fillId="2" borderId="3" xfId="1" applyNumberFormat="1" applyFont="1" applyFill="1" applyBorder="1" applyAlignment="1" applyProtection="1">
      <alignment horizontal="center"/>
    </xf>
    <xf numFmtId="169" fontId="1" fillId="2" borderId="3" xfId="1" applyNumberFormat="1" applyFont="1" applyFill="1" applyBorder="1" applyAlignment="1" applyProtection="1">
      <alignment horizontal="right"/>
    </xf>
    <xf numFmtId="0" fontId="0" fillId="2" borderId="4" xfId="0" applyFill="1" applyBorder="1"/>
    <xf numFmtId="0" fontId="7" fillId="6" borderId="4" xfId="0" applyFont="1" applyFill="1" applyBorder="1" applyAlignment="1">
      <alignment horizontal="center" vertical="center"/>
    </xf>
    <xf numFmtId="0" fontId="7" fillId="2" borderId="4" xfId="0" applyFont="1" applyFill="1" applyBorder="1"/>
    <xf numFmtId="1" fontId="1" fillId="5" borderId="0" xfId="0" applyNumberFormat="1" applyFont="1" applyFill="1" applyAlignment="1">
      <alignment vertical="center"/>
    </xf>
    <xf numFmtId="0" fontId="0" fillId="6" borderId="4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9" fontId="3" fillId="7" borderId="4" xfId="2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7" borderId="4" xfId="0" applyFill="1" applyBorder="1" applyAlignment="1" applyProtection="1">
      <alignment horizontal="center"/>
      <protection locked="0"/>
    </xf>
    <xf numFmtId="167" fontId="9" fillId="0" borderId="8" xfId="1" applyNumberFormat="1" applyFont="1" applyBorder="1" applyAlignment="1" applyProtection="1">
      <alignment horizontal="center"/>
    </xf>
    <xf numFmtId="3" fontId="0" fillId="2" borderId="4" xfId="0" applyNumberFormat="1" applyFill="1" applyBorder="1" applyAlignment="1" applyProtection="1">
      <alignment horizontal="center"/>
      <protection locked="0"/>
    </xf>
    <xf numFmtId="4" fontId="10" fillId="0" borderId="9" xfId="1" applyNumberFormat="1" applyFont="1" applyBorder="1" applyAlignment="1" applyProtection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1" fontId="1" fillId="5" borderId="0" xfId="0" applyNumberFormat="1" applyFont="1" applyFill="1" applyAlignment="1">
      <alignment horizontal="left" vertical="center" wrapText="1"/>
    </xf>
    <xf numFmtId="167" fontId="3" fillId="0" borderId="4" xfId="1" applyNumberFormat="1" applyFont="1" applyBorder="1" applyAlignment="1" applyProtection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9" fontId="3" fillId="2" borderId="4" xfId="2" applyFont="1" applyFill="1" applyBorder="1" applyAlignment="1" applyProtection="1"/>
    <xf numFmtId="2" fontId="0" fillId="2" borderId="4" xfId="0" applyNumberFormat="1" applyFill="1" applyBorder="1"/>
    <xf numFmtId="0" fontId="0" fillId="6" borderId="4" xfId="0" applyFont="1" applyFill="1" applyBorder="1" applyAlignment="1">
      <alignment horizontal="center" vertical="center"/>
    </xf>
    <xf numFmtId="0" fontId="0" fillId="7" borderId="4" xfId="0" applyFill="1" applyBorder="1" applyProtection="1">
      <protection locked="0"/>
    </xf>
    <xf numFmtId="1" fontId="7" fillId="0" borderId="4" xfId="0" applyNumberFormat="1" applyFont="1" applyBorder="1" applyAlignment="1">
      <alignment horizontal="center"/>
    </xf>
    <xf numFmtId="0" fontId="0" fillId="0" borderId="4" xfId="0" applyBorder="1"/>
    <xf numFmtId="0" fontId="0" fillId="7" borderId="4" xfId="0" applyFill="1" applyBorder="1" applyAlignment="1">
      <alignment horizontal="center" wrapText="1"/>
    </xf>
    <xf numFmtId="9" fontId="3" fillId="0" borderId="4" xfId="2" applyFont="1" applyBorder="1" applyAlignment="1" applyProtection="1"/>
    <xf numFmtId="9" fontId="3" fillId="0" borderId="4" xfId="2" applyFont="1" applyBorder="1" applyAlignment="1" applyProtection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" fontId="1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 vertical="center"/>
    </xf>
    <xf numFmtId="0" fontId="2" fillId="0" borderId="0" xfId="0" applyFont="1"/>
    <xf numFmtId="1" fontId="16" fillId="0" borderId="0" xfId="0" applyNumberFormat="1" applyFont="1"/>
    <xf numFmtId="0" fontId="16" fillId="0" borderId="0" xfId="0" applyFont="1"/>
    <xf numFmtId="0" fontId="1" fillId="0" borderId="0" xfId="0" applyFont="1" applyAlignment="1">
      <alignment horizontal="center" wrapText="1"/>
    </xf>
    <xf numFmtId="0" fontId="15" fillId="0" borderId="0" xfId="0" applyFont="1"/>
    <xf numFmtId="1" fontId="17" fillId="0" borderId="0" xfId="0" applyNumberFormat="1" applyFont="1"/>
    <xf numFmtId="0" fontId="18" fillId="0" borderId="0" xfId="0" applyFont="1"/>
    <xf numFmtId="0" fontId="10" fillId="0" borderId="0" xfId="0" applyFont="1" applyAlignment="1">
      <alignment horizontal="center" wrapText="1"/>
    </xf>
    <xf numFmtId="0" fontId="19" fillId="0" borderId="0" xfId="0" applyFont="1"/>
    <xf numFmtId="1" fontId="1" fillId="8" borderId="2" xfId="0" applyNumberFormat="1" applyFont="1" applyFill="1" applyBorder="1" applyAlignment="1">
      <alignment horizontal="center" vertical="center"/>
    </xf>
    <xf numFmtId="1" fontId="2" fillId="8" borderId="2" xfId="0" applyNumberFormat="1" applyFont="1" applyFill="1" applyBorder="1" applyAlignment="1">
      <alignment horizontal="left" vertical="center"/>
    </xf>
    <xf numFmtId="1" fontId="2" fillId="8" borderId="2" xfId="0" applyNumberFormat="1" applyFont="1" applyFill="1" applyBorder="1" applyAlignment="1">
      <alignment horizontal="center" vertical="center"/>
    </xf>
    <xf numFmtId="1" fontId="1" fillId="8" borderId="2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left" vertical="center"/>
    </xf>
    <xf numFmtId="1" fontId="17" fillId="9" borderId="2" xfId="0" applyNumberFormat="1" applyFont="1" applyFill="1" applyBorder="1" applyAlignment="1">
      <alignment horizontal="left" vertical="center"/>
    </xf>
    <xf numFmtId="1" fontId="10" fillId="9" borderId="2" xfId="0" applyNumberFormat="1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wrapText="1"/>
    </xf>
    <xf numFmtId="0" fontId="15" fillId="9" borderId="10" xfId="0" applyFont="1" applyFill="1" applyBorder="1" applyAlignment="1">
      <alignment horizontal="left" vertical="center"/>
    </xf>
    <xf numFmtId="0" fontId="17" fillId="0" borderId="0" xfId="0" applyFont="1"/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wrapText="1"/>
    </xf>
    <xf numFmtId="1" fontId="2" fillId="9" borderId="2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1" fontId="1" fillId="9" borderId="10" xfId="0" applyNumberFormat="1" applyFont="1" applyFill="1" applyBorder="1" applyAlignment="1">
      <alignment horizontal="center" wrapText="1"/>
    </xf>
    <xf numFmtId="1" fontId="2" fillId="9" borderId="10" xfId="0" applyNumberFormat="1" applyFont="1" applyFill="1" applyBorder="1" applyAlignment="1">
      <alignment horizontal="center" vertical="center"/>
    </xf>
    <xf numFmtId="1" fontId="15" fillId="9" borderId="10" xfId="0" applyNumberFormat="1" applyFont="1" applyFill="1" applyBorder="1" applyAlignment="1">
      <alignment horizontal="center" vertical="center"/>
    </xf>
    <xf numFmtId="1" fontId="1" fillId="9" borderId="2" xfId="0" applyNumberFormat="1" applyFont="1" applyFill="1" applyBorder="1" applyAlignment="1">
      <alignment horizontal="center" wrapText="1"/>
    </xf>
    <xf numFmtId="1" fontId="15" fillId="9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wrapText="1"/>
    </xf>
    <xf numFmtId="1" fontId="15" fillId="0" borderId="2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170" fontId="2" fillId="0" borderId="2" xfId="1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wrapText="1"/>
    </xf>
    <xf numFmtId="1" fontId="2" fillId="0" borderId="12" xfId="0" applyNumberFormat="1" applyFont="1" applyBorder="1" applyAlignment="1">
      <alignment horizontal="left" vertical="center"/>
    </xf>
    <xf numFmtId="1" fontId="15" fillId="0" borderId="11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" fontId="15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left" wrapText="1"/>
    </xf>
    <xf numFmtId="1" fontId="1" fillId="0" borderId="11" xfId="0" applyNumberFormat="1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wrapText="1"/>
    </xf>
    <xf numFmtId="1" fontId="16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wrapText="1"/>
    </xf>
    <xf numFmtId="1" fontId="1" fillId="0" borderId="12" xfId="0" applyNumberFormat="1" applyFont="1" applyBorder="1" applyAlignment="1">
      <alignment horizontal="center" wrapText="1"/>
    </xf>
    <xf numFmtId="1" fontId="15" fillId="0" borderId="12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9" fontId="0" fillId="2" borderId="0" xfId="2" applyFont="1" applyFill="1" applyBorder="1" applyAlignment="1" applyProtection="1"/>
    <xf numFmtId="0" fontId="7" fillId="2" borderId="0" xfId="0" applyFont="1" applyFill="1"/>
    <xf numFmtId="0" fontId="26" fillId="2" borderId="0" xfId="0" applyFont="1" applyFill="1" applyAlignment="1" applyProtection="1">
      <alignment horizontal="left"/>
      <protection locked="0"/>
    </xf>
    <xf numFmtId="0" fontId="27" fillId="2" borderId="0" xfId="0" applyFont="1" applyFill="1"/>
    <xf numFmtId="0" fontId="26" fillId="2" borderId="0" xfId="0" applyFont="1" applyFill="1"/>
    <xf numFmtId="0" fontId="28" fillId="0" borderId="0" xfId="0" applyFont="1"/>
    <xf numFmtId="0" fontId="6" fillId="10" borderId="1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left" vertical="center"/>
    </xf>
    <xf numFmtId="172" fontId="0" fillId="11" borderId="4" xfId="1" applyNumberFormat="1" applyFont="1" applyFill="1" applyBorder="1" applyAlignment="1" applyProtection="1">
      <alignment horizontal="center" vertical="center"/>
    </xf>
    <xf numFmtId="9" fontId="0" fillId="11" borderId="4" xfId="2" applyFont="1" applyFill="1" applyBorder="1" applyAlignment="1" applyProtection="1">
      <alignment horizontal="center" vertical="center"/>
    </xf>
    <xf numFmtId="3" fontId="0" fillId="12" borderId="4" xfId="0" applyNumberFormat="1" applyFill="1" applyBorder="1" applyAlignment="1" applyProtection="1">
      <alignment horizontal="center"/>
      <protection locked="0"/>
    </xf>
    <xf numFmtId="1" fontId="7" fillId="11" borderId="4" xfId="0" applyNumberFormat="1" applyFont="1" applyFill="1" applyBorder="1" applyAlignment="1">
      <alignment horizontal="center" vertical="center"/>
    </xf>
    <xf numFmtId="9" fontId="0" fillId="12" borderId="4" xfId="2" applyFont="1" applyFill="1" applyBorder="1" applyAlignment="1" applyProtection="1">
      <alignment horizontal="center"/>
      <protection locked="0"/>
    </xf>
    <xf numFmtId="9" fontId="0" fillId="12" borderId="16" xfId="3" applyFont="1" applyFill="1" applyBorder="1" applyAlignment="1" applyProtection="1">
      <alignment horizontal="center"/>
      <protection locked="0"/>
    </xf>
    <xf numFmtId="1" fontId="0" fillId="12" borderId="4" xfId="0" applyNumberFormat="1" applyFill="1" applyBorder="1" applyAlignment="1" applyProtection="1">
      <alignment horizontal="center"/>
      <protection locked="0"/>
    </xf>
    <xf numFmtId="3" fontId="0" fillId="11" borderId="4" xfId="0" applyNumberFormat="1" applyFill="1" applyBorder="1" applyAlignment="1">
      <alignment horizontal="center"/>
    </xf>
    <xf numFmtId="3" fontId="7" fillId="11" borderId="4" xfId="0" applyNumberFormat="1" applyFont="1" applyFill="1" applyBorder="1" applyAlignment="1">
      <alignment horizontal="center"/>
    </xf>
    <xf numFmtId="172" fontId="0" fillId="11" borderId="4" xfId="0" applyNumberFormat="1" applyFill="1" applyBorder="1" applyAlignment="1">
      <alignment horizontal="center" vertical="center"/>
    </xf>
    <xf numFmtId="0" fontId="31" fillId="13" borderId="15" xfId="0" applyFont="1" applyFill="1" applyBorder="1" applyAlignment="1">
      <alignment horizontal="left" vertical="center"/>
    </xf>
    <xf numFmtId="172" fontId="31" fillId="13" borderId="4" xfId="0" applyNumberFormat="1" applyFont="1" applyFill="1" applyBorder="1" applyAlignment="1">
      <alignment horizontal="center" vertical="center"/>
    </xf>
    <xf numFmtId="9" fontId="31" fillId="13" borderId="4" xfId="2" applyFont="1" applyFill="1" applyBorder="1" applyAlignment="1" applyProtection="1">
      <alignment horizontal="center" vertical="center"/>
    </xf>
    <xf numFmtId="4" fontId="31" fillId="13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11" fillId="13" borderId="17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9" fontId="0" fillId="0" borderId="0" xfId="0" applyNumberFormat="1"/>
    <xf numFmtId="1" fontId="0" fillId="2" borderId="18" xfId="0" applyNumberFormat="1" applyFont="1" applyFill="1" applyBorder="1" applyAlignment="1">
      <alignment horizontal="center" wrapText="1"/>
    </xf>
    <xf numFmtId="3" fontId="0" fillId="2" borderId="18" xfId="0" applyNumberFormat="1" applyFill="1" applyBorder="1" applyAlignment="1">
      <alignment horizontal="center"/>
    </xf>
    <xf numFmtId="10" fontId="0" fillId="0" borderId="0" xfId="0" applyNumberFormat="1"/>
    <xf numFmtId="0" fontId="32" fillId="2" borderId="0" xfId="0" applyFont="1" applyFill="1" applyAlignment="1">
      <alignment horizontal="left"/>
    </xf>
    <xf numFmtId="173" fontId="0" fillId="2" borderId="0" xfId="0" applyNumberFormat="1" applyFill="1"/>
    <xf numFmtId="0" fontId="33" fillId="2" borderId="0" xfId="0" applyFont="1" applyFill="1" applyAlignment="1" applyProtection="1">
      <alignment horizontal="left"/>
      <protection locked="0"/>
    </xf>
    <xf numFmtId="0" fontId="34" fillId="2" borderId="0" xfId="0" applyFont="1" applyFill="1"/>
    <xf numFmtId="173" fontId="34" fillId="2" borderId="0" xfId="0" applyNumberFormat="1" applyFont="1" applyFill="1"/>
    <xf numFmtId="0" fontId="35" fillId="10" borderId="19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174" fontId="36" fillId="11" borderId="21" xfId="0" applyNumberFormat="1" applyFont="1" applyFill="1" applyBorder="1" applyAlignment="1">
      <alignment horizontal="left"/>
    </xf>
    <xf numFmtId="0" fontId="37" fillId="11" borderId="21" xfId="0" applyFont="1" applyFill="1" applyBorder="1" applyAlignment="1" applyProtection="1">
      <alignment horizontal="center" vertical="center"/>
    </xf>
    <xf numFmtId="0" fontId="37" fillId="11" borderId="22" xfId="0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center" vertical="center"/>
    </xf>
    <xf numFmtId="3" fontId="37" fillId="12" borderId="21" xfId="0" applyNumberFormat="1" applyFont="1" applyFill="1" applyBorder="1" applyAlignment="1">
      <alignment horizontal="center"/>
    </xf>
    <xf numFmtId="3" fontId="37" fillId="12" borderId="22" xfId="0" applyNumberFormat="1" applyFont="1" applyFill="1" applyBorder="1" applyAlignment="1">
      <alignment horizontal="center"/>
    </xf>
    <xf numFmtId="3" fontId="37" fillId="2" borderId="0" xfId="0" applyNumberFormat="1" applyFont="1" applyFill="1" applyBorder="1" applyAlignment="1">
      <alignment horizontal="center"/>
    </xf>
    <xf numFmtId="172" fontId="37" fillId="11" borderId="21" xfId="0" applyNumberFormat="1" applyFont="1" applyFill="1" applyBorder="1" applyAlignment="1" applyProtection="1">
      <alignment horizontal="center" vertical="center"/>
    </xf>
    <xf numFmtId="172" fontId="37" fillId="11" borderId="22" xfId="0" applyNumberFormat="1" applyFont="1" applyFill="1" applyBorder="1" applyAlignment="1" applyProtection="1">
      <alignment horizontal="center" vertical="center"/>
    </xf>
    <xf numFmtId="172" fontId="37" fillId="2" borderId="0" xfId="0" applyNumberFormat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/>
    <xf numFmtId="0" fontId="39" fillId="0" borderId="0" xfId="0" applyFont="1" applyBorder="1" applyAlignment="1" applyProtection="1">
      <alignment horizontal="center" vertical="center" wrapText="1"/>
    </xf>
    <xf numFmtId="0" fontId="35" fillId="10" borderId="19" xfId="0" applyFont="1" applyFill="1" applyBorder="1" applyAlignment="1">
      <alignment horizontal="center" vertical="center" wrapText="1"/>
    </xf>
    <xf numFmtId="174" fontId="36" fillId="11" borderId="23" xfId="0" applyNumberFormat="1" applyFont="1" applyFill="1" applyBorder="1" applyAlignment="1">
      <alignment horizontal="left"/>
    </xf>
    <xf numFmtId="172" fontId="37" fillId="11" borderId="23" xfId="0" applyNumberFormat="1" applyFont="1" applyFill="1" applyBorder="1" applyAlignment="1" applyProtection="1">
      <alignment horizontal="center" vertical="center"/>
    </xf>
    <xf numFmtId="0" fontId="37" fillId="11" borderId="23" xfId="0" applyFont="1" applyFill="1" applyBorder="1" applyAlignment="1" applyProtection="1">
      <alignment horizontal="center" vertical="center"/>
    </xf>
    <xf numFmtId="174" fontId="40" fillId="0" borderId="16" xfId="0" applyNumberFormat="1" applyFont="1" applyBorder="1" applyAlignment="1">
      <alignment horizontal="right"/>
    </xf>
    <xf numFmtId="172" fontId="41" fillId="14" borderId="23" xfId="0" applyNumberFormat="1" applyFont="1" applyFill="1" applyBorder="1" applyAlignment="1" applyProtection="1">
      <alignment horizontal="center" vertical="center"/>
    </xf>
    <xf numFmtId="0" fontId="41" fillId="14" borderId="23" xfId="0" applyFont="1" applyFill="1" applyBorder="1" applyAlignment="1" applyProtection="1">
      <alignment horizontal="center" vertical="center"/>
    </xf>
    <xf numFmtId="0" fontId="42" fillId="0" borderId="0" xfId="0" applyFont="1" applyBorder="1" applyAlignment="1" applyProtection="1"/>
    <xf numFmtId="0" fontId="44" fillId="0" borderId="2" xfId="0" applyFont="1" applyBorder="1" applyAlignment="1" applyProtection="1">
      <alignment horizontal="center"/>
    </xf>
    <xf numFmtId="0" fontId="44" fillId="0" borderId="2" xfId="0" applyFont="1" applyBorder="1" applyAlignment="1" applyProtection="1">
      <alignment horizontal="left"/>
    </xf>
    <xf numFmtId="0" fontId="42" fillId="0" borderId="2" xfId="0" applyFont="1" applyBorder="1" applyAlignment="1" applyProtection="1"/>
    <xf numFmtId="0" fontId="42" fillId="0" borderId="12" xfId="0" applyFont="1" applyBorder="1" applyAlignment="1" applyProtection="1"/>
    <xf numFmtId="0" fontId="44" fillId="0" borderId="12" xfId="0" applyFont="1" applyBorder="1" applyAlignment="1" applyProtection="1">
      <alignment horizontal="center"/>
    </xf>
    <xf numFmtId="0" fontId="45" fillId="0" borderId="24" xfId="0" applyFont="1" applyBorder="1" applyAlignment="1" applyProtection="1">
      <alignment horizontal="center"/>
    </xf>
    <xf numFmtId="0" fontId="42" fillId="15" borderId="2" xfId="0" applyFont="1" applyFill="1" applyBorder="1" applyAlignment="1" applyProtection="1"/>
    <xf numFmtId="0" fontId="42" fillId="16" borderId="2" xfId="0" applyFont="1" applyFill="1" applyBorder="1" applyAlignment="1" applyProtection="1"/>
    <xf numFmtId="0" fontId="42" fillId="17" borderId="2" xfId="0" applyFont="1" applyFill="1" applyBorder="1" applyAlignment="1" applyProtection="1"/>
    <xf numFmtId="0" fontId="42" fillId="18" borderId="2" xfId="0" applyFont="1" applyFill="1" applyBorder="1" applyAlignment="1" applyProtection="1"/>
    <xf numFmtId="0" fontId="42" fillId="19" borderId="2" xfId="0" applyFont="1" applyFill="1" applyBorder="1" applyAlignment="1" applyProtection="1"/>
    <xf numFmtId="0" fontId="42" fillId="20" borderId="2" xfId="0" applyFont="1" applyFill="1" applyBorder="1" applyAlignment="1" applyProtection="1"/>
    <xf numFmtId="0" fontId="42" fillId="0" borderId="24" xfId="0" applyFont="1" applyBorder="1" applyAlignment="1" applyProtection="1"/>
    <xf numFmtId="0" fontId="42" fillId="0" borderId="10" xfId="0" applyFont="1" applyBorder="1" applyAlignment="1" applyProtection="1"/>
    <xf numFmtId="0" fontId="45" fillId="0" borderId="10" xfId="0" applyFont="1" applyBorder="1" applyAlignment="1" applyProtection="1">
      <alignment horizontal="center"/>
    </xf>
    <xf numFmtId="0" fontId="45" fillId="0" borderId="2" xfId="0" applyFont="1" applyBorder="1" applyAlignment="1" applyProtection="1">
      <alignment horizontal="center"/>
    </xf>
    <xf numFmtId="0" fontId="45" fillId="2" borderId="2" xfId="0" applyFont="1" applyFill="1" applyBorder="1" applyAlignment="1" applyProtection="1">
      <alignment horizont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1" applyFont="1" applyBorder="1" applyAlignment="1" applyProtection="1"/>
    <xf numFmtId="0" fontId="0" fillId="0" borderId="0" xfId="0" applyBorder="1"/>
    <xf numFmtId="0" fontId="12" fillId="2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11" fillId="6" borderId="4" xfId="0" applyFont="1" applyFill="1" applyBorder="1" applyAlignment="1">
      <alignment horizontal="center" vertical="center" textRotation="45"/>
    </xf>
    <xf numFmtId="0" fontId="7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7" fillId="6" borderId="7" xfId="0" applyFont="1" applyFill="1" applyBorder="1" applyAlignment="1">
      <alignment horizontal="center" vertical="center" wrapText="1"/>
    </xf>
    <xf numFmtId="1" fontId="2" fillId="8" borderId="2" xfId="0" applyNumberFormat="1" applyFont="1" applyFill="1" applyBorder="1" applyAlignment="1">
      <alignment horizontal="center" vertical="center"/>
    </xf>
    <xf numFmtId="0" fontId="29" fillId="10" borderId="4" xfId="0" applyFont="1" applyFill="1" applyBorder="1" applyAlignment="1">
      <alignment horizontal="center" vertical="center" wrapText="1"/>
    </xf>
    <xf numFmtId="0" fontId="30" fillId="10" borderId="14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/>
    </xf>
    <xf numFmtId="171" fontId="29" fillId="10" borderId="4" xfId="0" applyNumberFormat="1" applyFont="1" applyFill="1" applyBorder="1" applyAlignment="1">
      <alignment horizontal="center" vertical="center" wrapText="1"/>
    </xf>
    <xf numFmtId="9" fontId="29" fillId="10" borderId="4" xfId="2" applyFont="1" applyFill="1" applyBorder="1" applyAlignment="1" applyProtection="1">
      <alignment horizontal="center" vertical="center" wrapText="1"/>
    </xf>
    <xf numFmtId="0" fontId="28" fillId="2" borderId="0" xfId="0" applyFont="1" applyFill="1" applyBorder="1"/>
    <xf numFmtId="0" fontId="43" fillId="3" borderId="2" xfId="0" applyFont="1" applyFill="1" applyBorder="1" applyAlignment="1" applyProtection="1">
      <alignment horizontal="center"/>
    </xf>
    <xf numFmtId="0" fontId="44" fillId="0" borderId="2" xfId="0" applyFont="1" applyBorder="1" applyAlignment="1" applyProtection="1">
      <alignment horizontal="center"/>
    </xf>
  </cellXfs>
  <cellStyles count="4">
    <cellStyle name="Excel Built-in Explanatory Text" xfId="3"/>
    <cellStyle name="Normal" xfId="0" builtinId="0"/>
    <cellStyle name="Porcentagem" xfId="2" builtinId="5"/>
    <cellStyle name="Vírgula" xfId="1" builtinId="3"/>
  </cellStyles>
  <dxfs count="149"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color rgb="FF000000"/>
        <name val="Arial1"/>
      </font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2"/>
      </font>
      <numFmt numFmtId="164" formatCode="#,##0.00\ ;&quot; (&quot;#,##0.00\);\-#\ ;@\ 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color rgb="FF000000"/>
        <name val="Arial1"/>
      </font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color rgb="FF000000"/>
        <name val="Arial1"/>
      </font>
      <numFmt numFmtId="13" formatCode="0%"/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FFFFC0"/>
      <rgbColor rgb="FFCCFFFF"/>
      <rgbColor rgb="FF660066"/>
      <rgbColor rgb="FFFF6666"/>
      <rgbColor rgb="FF0066CC"/>
      <rgbColor rgb="FFCCCCCC"/>
      <rgbColor rgb="FF000080"/>
      <rgbColor rgb="FFFF00FF"/>
      <rgbColor rgb="FFFFFF00"/>
      <rgbColor rgb="FF99FFFF"/>
      <rgbColor rgb="FF800080"/>
      <rgbColor rgb="FF800000"/>
      <rgbColor rgb="FF008080"/>
      <rgbColor rgb="FF0000FF"/>
      <rgbColor rgb="FF00CCFF"/>
      <rgbColor rgb="FFE7E6E6"/>
      <rgbColor rgb="FFE3E3E3"/>
      <rgbColor rgb="FFFFFF99"/>
      <rgbColor rgb="FF99CCFF"/>
      <rgbColor rgb="FFFF9999"/>
      <rgbColor rgb="FFDDDDDD"/>
      <rgbColor rgb="FFFFE389"/>
      <rgbColor rgb="FF2F75B5"/>
      <rgbColor rgb="FF83CAFF"/>
      <rgbColor rgb="FF99CC00"/>
      <rgbColor rgb="FFFFCC00"/>
      <rgbColor rgb="FFFF9900"/>
      <rgbColor rgb="FFFF6600"/>
      <rgbColor rgb="FF6666FF"/>
      <rgbColor rgb="FFAEAAAA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41"/>
  <sheetViews>
    <sheetView tabSelected="1" zoomScale="140" zoomScaleNormal="140" workbookViewId="0"/>
  </sheetViews>
  <sheetFormatPr defaultColWidth="7.6640625" defaultRowHeight="11.25"/>
  <cols>
    <col min="1" max="1" width="11.5" style="1" customWidth="1"/>
    <col min="2" max="7" width="9.83203125" style="1" customWidth="1"/>
    <col min="8" max="8" width="12.5" style="1" customWidth="1"/>
    <col min="9" max="9" width="8.5" style="1" customWidth="1"/>
    <col min="10" max="16" width="11.5" style="1" customWidth="1"/>
    <col min="17" max="17" width="8.83203125" customWidth="1"/>
    <col min="18" max="19" width="8.83203125" style="1" hidden="1" customWidth="1"/>
    <col min="20" max="26" width="8.83203125" hidden="1" customWidth="1"/>
    <col min="27" max="32" width="8.83203125" style="1" hidden="1" customWidth="1"/>
    <col min="33" max="66" width="8.83203125" customWidth="1"/>
  </cols>
  <sheetData>
    <row r="1" spans="1:34" ht="12.75" customHeight="1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4"/>
      <c r="AA1" s="5" t="s">
        <v>1</v>
      </c>
    </row>
    <row r="2" spans="1:34" ht="12.75" customHeight="1">
      <c r="A2" s="2" t="s">
        <v>2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6"/>
    </row>
    <row r="3" spans="1:34" ht="12.75" customHeight="1">
      <c r="A3" s="2" t="s">
        <v>3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T3" s="1"/>
      <c r="U3" s="1"/>
      <c r="V3" s="1"/>
      <c r="W3" s="1"/>
      <c r="X3" s="1"/>
      <c r="Y3" s="1"/>
      <c r="AA3" s="7" t="s">
        <v>4</v>
      </c>
      <c r="AB3" s="7" t="s">
        <v>5</v>
      </c>
      <c r="AC3" s="7" t="s">
        <v>6</v>
      </c>
      <c r="AD3" s="7" t="s">
        <v>7</v>
      </c>
      <c r="AE3" s="7" t="s">
        <v>8</v>
      </c>
      <c r="AF3" s="7" t="s">
        <v>9</v>
      </c>
    </row>
    <row r="4" spans="1:34" ht="6" customHeight="1">
      <c r="A4" s="8"/>
      <c r="B4" s="8"/>
      <c r="C4" s="8"/>
      <c r="D4" s="8"/>
      <c r="E4" s="8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T4" s="1"/>
      <c r="U4" s="1"/>
      <c r="V4" s="1"/>
      <c r="W4" s="1"/>
      <c r="X4" s="1"/>
      <c r="Y4" s="1"/>
      <c r="AA4" s="9">
        <v>5.4571443861038703E-2</v>
      </c>
      <c r="AB4" s="9">
        <v>6.9802942407916402E-2</v>
      </c>
      <c r="AC4" s="9">
        <v>1.7939864633768999E-2</v>
      </c>
      <c r="AD4" s="9">
        <v>0.11236766593132499</v>
      </c>
      <c r="AE4" s="10">
        <v>3.5556964120727601</v>
      </c>
      <c r="AF4" s="11">
        <v>15.867890282748601</v>
      </c>
    </row>
    <row r="5" spans="1:34" ht="20.25" customHeight="1">
      <c r="A5" s="12" t="s">
        <v>999</v>
      </c>
      <c r="B5" s="13"/>
      <c r="C5" s="13"/>
      <c r="D5" s="13"/>
      <c r="E5" s="13"/>
      <c r="F5" s="13"/>
      <c r="G5" s="13"/>
      <c r="H5" s="3"/>
      <c r="I5" s="3"/>
      <c r="J5" s="3"/>
      <c r="K5" s="3"/>
      <c r="L5" s="3"/>
      <c r="M5" s="3"/>
      <c r="N5" s="3"/>
      <c r="O5" s="3"/>
      <c r="P5" s="3"/>
      <c r="R5" s="14" t="s">
        <v>10</v>
      </c>
      <c r="S5" s="15" t="s">
        <v>1000</v>
      </c>
      <c r="AA5" s="9">
        <v>0.21828577544415501</v>
      </c>
      <c r="AB5" s="9">
        <v>0.279211769631666</v>
      </c>
      <c r="AC5" s="9">
        <v>7.1759458535075898E-2</v>
      </c>
      <c r="AD5" s="9">
        <v>0.44947066372529998</v>
      </c>
      <c r="AE5" s="10">
        <v>0.25864183526254297</v>
      </c>
      <c r="AF5" s="11">
        <v>2.12459016393443</v>
      </c>
    </row>
    <row r="6" spans="1:34" ht="16.5" customHeight="1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R6" s="17" t="s">
        <v>11</v>
      </c>
      <c r="S6" s="17" t="s">
        <v>12</v>
      </c>
      <c r="T6" s="17" t="s">
        <v>13</v>
      </c>
      <c r="U6" s="17" t="s">
        <v>14</v>
      </c>
      <c r="V6" s="17" t="s">
        <v>15</v>
      </c>
      <c r="W6" s="17" t="s">
        <v>16</v>
      </c>
      <c r="X6" s="17" t="s">
        <v>7</v>
      </c>
      <c r="Y6" s="17" t="s">
        <v>17</v>
      </c>
      <c r="AA6" s="9">
        <f>AA5/2</f>
        <v>0.1091428877220775</v>
      </c>
      <c r="AB6" s="9">
        <f>AB5/2</f>
        <v>0.139605884815833</v>
      </c>
      <c r="AC6" s="9">
        <f>AC5/2</f>
        <v>3.5879729267537949E-2</v>
      </c>
      <c r="AD6" s="9">
        <f>AD5/2</f>
        <v>0.22473533186264999</v>
      </c>
    </row>
    <row r="7" spans="1:34" ht="16.5" customHeight="1">
      <c r="A7" s="18" t="s">
        <v>18</v>
      </c>
      <c r="B7" s="18" t="s">
        <v>19</v>
      </c>
      <c r="C7" s="18" t="s">
        <v>20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R7" s="19" t="str">
        <f t="shared" ref="R7:R70" si="0">+$S$5</f>
        <v>23/24</v>
      </c>
      <c r="S7" s="20" t="str">
        <f>+B7</f>
        <v>'0115</v>
      </c>
      <c r="T7" s="21">
        <v>7014</v>
      </c>
      <c r="U7" s="21"/>
      <c r="V7" s="22" t="e">
        <f>J11</f>
        <v>#DIV/0!</v>
      </c>
      <c r="W7" s="22"/>
      <c r="X7" s="22"/>
      <c r="Y7" s="23" t="s">
        <v>21</v>
      </c>
      <c r="AH7" s="24"/>
    </row>
    <row r="8" spans="1:34" ht="6" customHeight="1">
      <c r="A8" s="25"/>
      <c r="B8" s="26"/>
      <c r="C8" s="27"/>
      <c r="D8" s="27"/>
      <c r="E8" s="27"/>
      <c r="F8" s="27"/>
      <c r="G8" s="3"/>
      <c r="H8" s="3"/>
      <c r="I8" s="28"/>
      <c r="J8" s="3"/>
      <c r="K8" s="3"/>
      <c r="L8" s="29"/>
      <c r="M8" s="3"/>
      <c r="N8" s="3"/>
      <c r="O8" s="3"/>
      <c r="P8" s="3"/>
      <c r="R8" s="19" t="str">
        <f t="shared" si="0"/>
        <v>23/24</v>
      </c>
      <c r="S8" s="20" t="str">
        <f t="shared" ref="S8:S21" si="1">+S7</f>
        <v>'0115</v>
      </c>
      <c r="T8" s="22"/>
      <c r="U8" s="22"/>
      <c r="V8" s="30">
        <f>M11</f>
        <v>0</v>
      </c>
      <c r="W8" s="22"/>
      <c r="X8" s="22"/>
      <c r="Y8" s="22" t="s">
        <v>22</v>
      </c>
      <c r="AA8" s="31" t="s">
        <v>23</v>
      </c>
      <c r="AB8" s="32">
        <v>10</v>
      </c>
      <c r="AC8" s="31" t="s">
        <v>24</v>
      </c>
      <c r="AD8" s="33">
        <v>3.65</v>
      </c>
      <c r="AE8" s="31" t="s">
        <v>25</v>
      </c>
    </row>
    <row r="9" spans="1:34" ht="11.25" customHeight="1">
      <c r="A9" s="34"/>
      <c r="B9" s="216" t="s">
        <v>26</v>
      </c>
      <c r="C9" s="223" t="s">
        <v>27</v>
      </c>
      <c r="D9" s="223"/>
      <c r="E9" s="223" t="s">
        <v>28</v>
      </c>
      <c r="F9" s="223"/>
      <c r="G9" s="34"/>
      <c r="H9" s="223" t="s">
        <v>29</v>
      </c>
      <c r="I9" s="3"/>
      <c r="J9" s="224" t="s">
        <v>30</v>
      </c>
      <c r="K9" s="225"/>
      <c r="L9" s="220"/>
      <c r="M9" s="36"/>
      <c r="N9" s="3"/>
      <c r="O9" s="3"/>
      <c r="P9" s="226" t="s">
        <v>31</v>
      </c>
      <c r="R9" s="19" t="str">
        <f t="shared" si="0"/>
        <v>23/24</v>
      </c>
      <c r="S9" s="20" t="str">
        <f t="shared" si="1"/>
        <v>'0115</v>
      </c>
      <c r="T9" s="21" t="s">
        <v>32</v>
      </c>
      <c r="U9" s="21"/>
      <c r="V9" s="21">
        <f>+B11</f>
        <v>0</v>
      </c>
      <c r="W9" s="37" t="str">
        <f>+H17</f>
        <v/>
      </c>
      <c r="X9" s="21">
        <f>B17+C17</f>
        <v>0</v>
      </c>
      <c r="Y9" s="23" t="s">
        <v>33</v>
      </c>
      <c r="AA9" s="31" t="s">
        <v>34</v>
      </c>
      <c r="AB9" s="32">
        <v>2.5</v>
      </c>
      <c r="AC9" s="31" t="s">
        <v>24</v>
      </c>
      <c r="AD9" s="33">
        <v>0.91249999999999998</v>
      </c>
      <c r="AE9" s="31" t="s">
        <v>25</v>
      </c>
    </row>
    <row r="10" spans="1:34" ht="12" customHeight="1">
      <c r="A10" s="34"/>
      <c r="B10" s="216"/>
      <c r="C10" s="38" t="s">
        <v>35</v>
      </c>
      <c r="D10" s="38" t="s">
        <v>36</v>
      </c>
      <c r="E10" s="38" t="s">
        <v>35</v>
      </c>
      <c r="F10" s="38" t="s">
        <v>36</v>
      </c>
      <c r="G10" s="34"/>
      <c r="H10" s="223"/>
      <c r="I10" s="3"/>
      <c r="J10" s="224"/>
      <c r="K10" s="225"/>
      <c r="L10" s="220"/>
      <c r="M10" s="34"/>
      <c r="N10" s="3"/>
      <c r="O10" s="3"/>
      <c r="P10" s="226"/>
      <c r="R10" s="19" t="str">
        <f t="shared" si="0"/>
        <v>23/24</v>
      </c>
      <c r="S10" s="20" t="str">
        <f t="shared" si="1"/>
        <v>'0115</v>
      </c>
      <c r="T10" s="21" t="s">
        <v>37</v>
      </c>
      <c r="U10" s="21"/>
      <c r="V10" s="39"/>
      <c r="W10" s="37" t="str">
        <f>H18</f>
        <v/>
      </c>
      <c r="X10" s="21">
        <f>B18+C18</f>
        <v>0</v>
      </c>
      <c r="Y10" s="23" t="s">
        <v>38</v>
      </c>
    </row>
    <row r="11" spans="1:34" ht="16.5" customHeight="1">
      <c r="A11" s="216" t="s">
        <v>39</v>
      </c>
      <c r="B11" s="219"/>
      <c r="C11" s="40"/>
      <c r="D11" s="40"/>
      <c r="E11" s="40"/>
      <c r="F11" s="40"/>
      <c r="G11" s="41" t="str">
        <f>IF(SUM(C12:F12)=0,"",IF(SUM(C11:F11)&lt;1,"&lt;100%",IF(SUM(C11:F11)&gt;1,"&gt;100%","OK")))</f>
        <v/>
      </c>
      <c r="H11" s="42"/>
      <c r="I11" s="3"/>
      <c r="J11" s="43" t="e">
        <f>'Leite_-_Produção'!Q10</f>
        <v>#DIV/0!</v>
      </c>
      <c r="K11" s="44"/>
      <c r="L11" s="220"/>
      <c r="M11" s="36"/>
      <c r="N11" s="3"/>
      <c r="O11" s="3"/>
      <c r="P11" s="45" t="e">
        <f>SUM(F12+D12)/H11</f>
        <v>#DIV/0!</v>
      </c>
      <c r="R11" s="19" t="str">
        <f t="shared" si="0"/>
        <v>23/24</v>
      </c>
      <c r="S11" s="20" t="str">
        <f t="shared" si="1"/>
        <v>'0115</v>
      </c>
      <c r="T11" s="46">
        <v>7590</v>
      </c>
      <c r="U11" s="46"/>
      <c r="V11" s="39"/>
      <c r="W11" s="47">
        <f>+G17</f>
        <v>0</v>
      </c>
      <c r="X11" s="21">
        <f>D17</f>
        <v>0</v>
      </c>
      <c r="Y11" s="48" t="s">
        <v>40</v>
      </c>
    </row>
    <row r="12" spans="1:34" ht="16.5" customHeight="1">
      <c r="A12" s="216"/>
      <c r="B12" s="219"/>
      <c r="C12" s="49">
        <f>+C11*B11</f>
        <v>0</v>
      </c>
      <c r="D12" s="49">
        <f>+D11*B11</f>
        <v>0</v>
      </c>
      <c r="E12" s="49">
        <f>+E11*B11</f>
        <v>0</v>
      </c>
      <c r="F12" s="49">
        <f>+F11*B11</f>
        <v>0</v>
      </c>
      <c r="G12" s="34"/>
      <c r="H12" s="34"/>
      <c r="I12" s="3"/>
      <c r="J12" s="34"/>
      <c r="K12" s="34"/>
      <c r="L12" s="220"/>
      <c r="M12" s="34"/>
      <c r="N12" s="3"/>
      <c r="O12" s="34"/>
      <c r="P12" s="34"/>
      <c r="R12" s="19" t="str">
        <f t="shared" si="0"/>
        <v>23/24</v>
      </c>
      <c r="S12" s="20" t="str">
        <f t="shared" si="1"/>
        <v>'0115</v>
      </c>
      <c r="T12" s="21" t="s">
        <v>41</v>
      </c>
      <c r="U12" s="21"/>
      <c r="V12" s="39"/>
      <c r="W12" s="39"/>
      <c r="X12" s="21">
        <f>K17</f>
        <v>0</v>
      </c>
      <c r="Y12" s="23" t="s">
        <v>42</v>
      </c>
    </row>
    <row r="13" spans="1:34" ht="4.5" customHeight="1">
      <c r="A13" s="50"/>
      <c r="B13" s="51"/>
      <c r="C13" s="52"/>
      <c r="D13" s="52"/>
      <c r="E13" s="52"/>
      <c r="F13" s="52"/>
      <c r="G13" s="52"/>
      <c r="H13" s="34"/>
      <c r="I13" s="28"/>
      <c r="J13" s="34"/>
      <c r="K13" s="34"/>
      <c r="L13" s="53"/>
      <c r="M13" s="34"/>
      <c r="N13" s="34"/>
      <c r="O13" s="34"/>
      <c r="P13" s="34"/>
      <c r="R13" s="19" t="str">
        <f t="shared" si="0"/>
        <v>23/24</v>
      </c>
      <c r="S13" s="20" t="str">
        <f t="shared" si="1"/>
        <v>'0115</v>
      </c>
      <c r="T13" s="21" t="s">
        <v>43</v>
      </c>
      <c r="U13" s="21"/>
      <c r="V13" s="39"/>
      <c r="W13" s="39"/>
      <c r="X13" s="21">
        <f>K18</f>
        <v>0</v>
      </c>
      <c r="Y13" s="23" t="s">
        <v>44</v>
      </c>
    </row>
    <row r="14" spans="1:34" ht="16.5" customHeight="1">
      <c r="A14" s="221" t="s">
        <v>45</v>
      </c>
      <c r="B14" s="222" t="s">
        <v>46</v>
      </c>
      <c r="C14" s="222"/>
      <c r="D14" s="222"/>
      <c r="E14" s="222" t="s">
        <v>47</v>
      </c>
      <c r="F14" s="222"/>
      <c r="G14" s="222"/>
      <c r="H14" s="223" t="s">
        <v>48</v>
      </c>
      <c r="I14" s="3"/>
      <c r="J14" s="221" t="s">
        <v>45</v>
      </c>
      <c r="K14" s="222" t="s">
        <v>49</v>
      </c>
      <c r="L14" s="222"/>
      <c r="M14" s="222"/>
      <c r="N14" s="216" t="s">
        <v>50</v>
      </c>
      <c r="O14" s="216"/>
      <c r="P14" s="216"/>
      <c r="R14" s="19" t="str">
        <f t="shared" si="0"/>
        <v>23/24</v>
      </c>
      <c r="S14" s="20" t="str">
        <f t="shared" si="1"/>
        <v>'0115</v>
      </c>
      <c r="T14" s="21" t="s">
        <v>51</v>
      </c>
      <c r="U14" s="21"/>
      <c r="V14" s="39"/>
      <c r="W14" s="39"/>
      <c r="X14" s="21">
        <f>L17</f>
        <v>0</v>
      </c>
      <c r="Y14" s="23" t="s">
        <v>52</v>
      </c>
    </row>
    <row r="15" spans="1:34" ht="8.65" customHeight="1">
      <c r="A15" s="221"/>
      <c r="B15" s="217" t="s">
        <v>53</v>
      </c>
      <c r="C15" s="217" t="s">
        <v>54</v>
      </c>
      <c r="D15" s="217" t="s">
        <v>55</v>
      </c>
      <c r="E15" s="217" t="s">
        <v>53</v>
      </c>
      <c r="F15" s="217" t="s">
        <v>54</v>
      </c>
      <c r="G15" s="217" t="s">
        <v>55</v>
      </c>
      <c r="H15" s="223"/>
      <c r="I15" s="3"/>
      <c r="J15" s="221"/>
      <c r="K15" s="218" t="s">
        <v>56</v>
      </c>
      <c r="L15" s="218" t="s">
        <v>57</v>
      </c>
      <c r="M15" s="218" t="s">
        <v>58</v>
      </c>
      <c r="N15" s="216"/>
      <c r="O15" s="216"/>
      <c r="P15" s="216"/>
      <c r="R15" s="19" t="str">
        <f t="shared" si="0"/>
        <v>23/24</v>
      </c>
      <c r="S15" s="20" t="str">
        <f t="shared" si="1"/>
        <v>'0115</v>
      </c>
      <c r="T15" s="21" t="s">
        <v>59</v>
      </c>
      <c r="U15" s="21"/>
      <c r="V15" s="22"/>
      <c r="W15" s="22"/>
      <c r="X15" s="21">
        <f>+L18</f>
        <v>0</v>
      </c>
      <c r="Y15" s="23" t="s">
        <v>60</v>
      </c>
    </row>
    <row r="16" spans="1:34" ht="19.899999999999999" customHeight="1">
      <c r="A16" s="221"/>
      <c r="B16" s="217"/>
      <c r="C16" s="217"/>
      <c r="D16" s="217"/>
      <c r="E16" s="217"/>
      <c r="F16" s="217"/>
      <c r="G16" s="217"/>
      <c r="H16" s="223"/>
      <c r="I16" s="3"/>
      <c r="J16" s="221"/>
      <c r="K16" s="218"/>
      <c r="L16" s="218"/>
      <c r="M16" s="218"/>
      <c r="N16" s="54" t="s">
        <v>61</v>
      </c>
      <c r="O16" s="54" t="s">
        <v>62</v>
      </c>
      <c r="P16" s="54" t="s">
        <v>63</v>
      </c>
      <c r="R16" s="19" t="str">
        <f t="shared" si="0"/>
        <v>23/24</v>
      </c>
      <c r="S16" s="20" t="str">
        <f t="shared" si="1"/>
        <v>'0115</v>
      </c>
      <c r="T16" s="21" t="s">
        <v>64</v>
      </c>
      <c r="U16" s="21"/>
      <c r="V16" s="22"/>
      <c r="W16" s="22"/>
      <c r="X16" s="21">
        <f>+M18</f>
        <v>0</v>
      </c>
      <c r="Y16" s="23" t="s">
        <v>65</v>
      </c>
    </row>
    <row r="17" spans="1:25" ht="16.5" customHeight="1">
      <c r="A17" s="54" t="s">
        <v>66</v>
      </c>
      <c r="B17" s="55"/>
      <c r="C17" s="55"/>
      <c r="D17" s="55"/>
      <c r="E17" s="55"/>
      <c r="F17" s="55"/>
      <c r="G17" s="55"/>
      <c r="H17" s="56" t="str">
        <f>IF(B17="","",((E17*B17+F17*C17)/SUM(B17:C17)))</f>
        <v/>
      </c>
      <c r="I17" s="3"/>
      <c r="J17" s="54" t="s">
        <v>66</v>
      </c>
      <c r="K17" s="55"/>
      <c r="L17" s="55"/>
      <c r="M17" s="55"/>
      <c r="N17" s="55"/>
      <c r="O17" s="55"/>
      <c r="P17" s="55"/>
      <c r="R17" s="19" t="str">
        <f t="shared" si="0"/>
        <v>23/24</v>
      </c>
      <c r="S17" s="20" t="str">
        <f t="shared" si="1"/>
        <v>'0115</v>
      </c>
      <c r="T17" s="46">
        <v>7006</v>
      </c>
      <c r="U17" s="46"/>
      <c r="V17" s="22"/>
      <c r="W17" s="22"/>
      <c r="X17" s="21">
        <f>N17</f>
        <v>0</v>
      </c>
      <c r="Y17" s="48" t="s">
        <v>67</v>
      </c>
    </row>
    <row r="18" spans="1:25" ht="16.5" customHeight="1">
      <c r="A18" s="54" t="s">
        <v>68</v>
      </c>
      <c r="B18" s="55"/>
      <c r="C18" s="55"/>
      <c r="D18" s="34"/>
      <c r="E18" s="55"/>
      <c r="F18" s="55"/>
      <c r="G18" s="57"/>
      <c r="H18" s="56" t="str">
        <f>IF(B18="","",((E18*B18+F18*C18)/SUM(B18:C18)))</f>
        <v/>
      </c>
      <c r="I18" s="3"/>
      <c r="J18" s="54" t="s">
        <v>68</v>
      </c>
      <c r="K18" s="55"/>
      <c r="L18" s="55"/>
      <c r="M18" s="55"/>
      <c r="N18" s="58"/>
      <c r="O18" s="58"/>
      <c r="P18" s="58"/>
      <c r="R18" s="19" t="str">
        <f t="shared" si="0"/>
        <v>23/24</v>
      </c>
      <c r="S18" s="20" t="str">
        <f t="shared" si="1"/>
        <v>'0115</v>
      </c>
      <c r="T18" s="46">
        <v>7007</v>
      </c>
      <c r="U18" s="46"/>
      <c r="V18" s="22"/>
      <c r="W18" s="22"/>
      <c r="X18" s="21">
        <f>O17</f>
        <v>0</v>
      </c>
      <c r="Y18" s="48" t="s">
        <v>69</v>
      </c>
    </row>
    <row r="19" spans="1:25" ht="18" customHeight="1">
      <c r="A19" s="35" t="s">
        <v>70</v>
      </c>
      <c r="B19" s="59" t="str">
        <f>IF(B11="","",(B18+B17)/B11)</f>
        <v/>
      </c>
      <c r="C19" s="59" t="str">
        <f>IF(B11="","",(C18+C17)/B11)</f>
        <v/>
      </c>
      <c r="D19" s="59" t="str">
        <f>IF(B11="","",(D18+D17)/B11)</f>
        <v/>
      </c>
      <c r="E19" s="214" t="str">
        <f>IF(B11="","",IF(B19+C19+D19&gt;Bovinos!$AD$5," -&gt; índices (somados) acima da média",IF(B19+C19+D19&lt;Bovinos!$AD$4," -&gt; índices (somados) abaixo da média","")))</f>
        <v/>
      </c>
      <c r="F19" s="214"/>
      <c r="G19" s="214"/>
      <c r="H19" s="214"/>
      <c r="I19" s="3"/>
      <c r="J19" s="35" t="s">
        <v>70</v>
      </c>
      <c r="K19" s="60" t="str">
        <f>IF(B11="","-",(K18+K17)/B11)</f>
        <v>-</v>
      </c>
      <c r="L19" s="60" t="str">
        <f>IF(B11="","-",(L18+L17)/B11)</f>
        <v>-</v>
      </c>
      <c r="M19" s="60" t="str">
        <f>IF(B11="","-",(M18+M17+O17+N17+P17)/B11)</f>
        <v>-</v>
      </c>
      <c r="N19" s="215" t="str">
        <f>IF(AND(K19="-",L19="-",M19="-"),"",IF(K19&gt;Bovinos!$AA$5," -&gt; índice(s) fora da faixa média",IF(K19&lt;Bovinos!$AA$4," -&gt; índice(s) fora da faixa média",IF(L19&gt;Bovinos!$AB$5," -&gt; índice(s) fora da faixa média",IF(L19&lt;Bovinos!$AB$4," -&gt; índice(s) fora da faixa média",IF(M19&gt;Bovinos!$AC$5," -&gt; índice(s) fora da faixa média",IF(M19&lt;Bovinos!$AC$4," -&gt; índice(s) fora da faixa média","")))))))</f>
        <v/>
      </c>
      <c r="O19" s="215"/>
      <c r="P19" s="215"/>
      <c r="R19" s="19" t="str">
        <f t="shared" si="0"/>
        <v>23/24</v>
      </c>
      <c r="S19" s="20" t="str">
        <f t="shared" si="1"/>
        <v>'0115</v>
      </c>
      <c r="T19" s="46">
        <v>7008</v>
      </c>
      <c r="U19" s="46"/>
      <c r="V19" s="22"/>
      <c r="W19" s="22"/>
      <c r="X19" s="21">
        <f>P17</f>
        <v>0</v>
      </c>
      <c r="Y19" s="48" t="s">
        <v>71</v>
      </c>
    </row>
    <row r="20" spans="1:25" ht="7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R20" s="19" t="str">
        <f t="shared" si="0"/>
        <v>23/24</v>
      </c>
      <c r="S20" s="20" t="str">
        <f t="shared" si="1"/>
        <v>'0115</v>
      </c>
      <c r="T20" s="21" t="s">
        <v>72</v>
      </c>
      <c r="U20" s="21"/>
      <c r="V20" s="22"/>
      <c r="W20" s="22"/>
      <c r="X20" s="21">
        <f>+M17</f>
        <v>0</v>
      </c>
      <c r="Y20" s="23" t="s">
        <v>73</v>
      </c>
    </row>
    <row r="21" spans="1:25" ht="7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R21" s="19" t="str">
        <f t="shared" si="0"/>
        <v>23/24</v>
      </c>
      <c r="S21" s="20" t="str">
        <f t="shared" si="1"/>
        <v>'0115</v>
      </c>
      <c r="T21" s="21" t="s">
        <v>74</v>
      </c>
      <c r="U21" s="21">
        <f>+H11</f>
        <v>0</v>
      </c>
      <c r="V21" s="22"/>
      <c r="W21" s="22"/>
      <c r="X21" s="21"/>
      <c r="Y21" s="23" t="s">
        <v>75</v>
      </c>
    </row>
    <row r="22" spans="1:25" ht="16.5" customHeight="1">
      <c r="A22" s="18" t="s">
        <v>18</v>
      </c>
      <c r="B22" s="18" t="s">
        <v>76</v>
      </c>
      <c r="C22" s="18" t="s">
        <v>77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R22" s="19" t="str">
        <f t="shared" si="0"/>
        <v>23/24</v>
      </c>
      <c r="S22" s="61" t="str">
        <f>+B22</f>
        <v>'0210</v>
      </c>
      <c r="T22" s="62">
        <v>7014</v>
      </c>
      <c r="U22" s="62"/>
      <c r="V22" s="61" t="e">
        <f>J26</f>
        <v>#DIV/0!</v>
      </c>
      <c r="W22" s="61"/>
      <c r="X22" s="61"/>
      <c r="Y22" s="63" t="s">
        <v>21</v>
      </c>
    </row>
    <row r="23" spans="1:25" ht="6" customHeight="1">
      <c r="A23" s="25"/>
      <c r="B23" s="26"/>
      <c r="C23" s="27"/>
      <c r="D23" s="27"/>
      <c r="E23" s="27"/>
      <c r="F23" s="27"/>
      <c r="G23" s="3"/>
      <c r="H23" s="3"/>
      <c r="I23" s="28"/>
      <c r="J23" s="3"/>
      <c r="K23" s="3"/>
      <c r="L23" s="29"/>
      <c r="M23" s="3"/>
      <c r="N23" s="3"/>
      <c r="O23" s="3"/>
      <c r="P23" s="3"/>
      <c r="R23" s="19" t="str">
        <f t="shared" si="0"/>
        <v>23/24</v>
      </c>
      <c r="S23" s="61" t="str">
        <f t="shared" ref="S23:S36" si="2">+S22</f>
        <v>'0210</v>
      </c>
      <c r="T23" s="61"/>
      <c r="U23" s="61"/>
      <c r="V23" s="64">
        <f>M26</f>
        <v>0</v>
      </c>
      <c r="W23" s="61"/>
      <c r="X23" s="61"/>
      <c r="Y23" s="1" t="s">
        <v>22</v>
      </c>
    </row>
    <row r="24" spans="1:25" ht="11.25" customHeight="1">
      <c r="A24" s="34"/>
      <c r="B24" s="216" t="s">
        <v>26</v>
      </c>
      <c r="C24" s="223" t="s">
        <v>27</v>
      </c>
      <c r="D24" s="223"/>
      <c r="E24" s="223" t="s">
        <v>28</v>
      </c>
      <c r="F24" s="223"/>
      <c r="G24" s="34"/>
      <c r="H24" s="223" t="s">
        <v>29</v>
      </c>
      <c r="I24" s="3"/>
      <c r="J24" s="224" t="s">
        <v>30</v>
      </c>
      <c r="K24" s="225"/>
      <c r="L24" s="220"/>
      <c r="M24" s="36"/>
      <c r="N24" s="3"/>
      <c r="O24" s="3"/>
      <c r="P24" s="226" t="s">
        <v>31</v>
      </c>
      <c r="R24" s="19" t="str">
        <f t="shared" si="0"/>
        <v>23/24</v>
      </c>
      <c r="S24" s="61" t="str">
        <f t="shared" si="2"/>
        <v>'0210</v>
      </c>
      <c r="T24" s="62" t="s">
        <v>32</v>
      </c>
      <c r="U24" s="62"/>
      <c r="V24" s="62">
        <f>+B26</f>
        <v>0</v>
      </c>
      <c r="W24" s="65" t="str">
        <f>+H32</f>
        <v/>
      </c>
      <c r="X24" s="62">
        <f>B32+C32</f>
        <v>0</v>
      </c>
      <c r="Y24" s="63" t="s">
        <v>33</v>
      </c>
    </row>
    <row r="25" spans="1:25" ht="12" customHeight="1">
      <c r="A25" s="34"/>
      <c r="B25" s="216"/>
      <c r="C25" s="38" t="s">
        <v>35</v>
      </c>
      <c r="D25" s="38" t="s">
        <v>36</v>
      </c>
      <c r="E25" s="38" t="s">
        <v>35</v>
      </c>
      <c r="F25" s="38" t="s">
        <v>36</v>
      </c>
      <c r="G25" s="34"/>
      <c r="H25" s="223"/>
      <c r="I25" s="3"/>
      <c r="J25" s="224"/>
      <c r="K25" s="225"/>
      <c r="L25" s="220"/>
      <c r="M25" s="34"/>
      <c r="N25" s="3"/>
      <c r="O25" s="3"/>
      <c r="P25" s="226"/>
      <c r="R25" s="19" t="str">
        <f t="shared" si="0"/>
        <v>23/24</v>
      </c>
      <c r="S25" s="61" t="str">
        <f t="shared" si="2"/>
        <v>'0210</v>
      </c>
      <c r="T25" s="62" t="s">
        <v>37</v>
      </c>
      <c r="U25" s="62"/>
      <c r="V25" s="66"/>
      <c r="W25" s="65" t="str">
        <f>H33</f>
        <v/>
      </c>
      <c r="X25" s="62">
        <f>B33+C33</f>
        <v>0</v>
      </c>
      <c r="Y25" s="63" t="s">
        <v>38</v>
      </c>
    </row>
    <row r="26" spans="1:25" ht="16.5" customHeight="1">
      <c r="A26" s="216" t="s">
        <v>39</v>
      </c>
      <c r="B26" s="219"/>
      <c r="C26" s="40"/>
      <c r="D26" s="40"/>
      <c r="E26" s="40"/>
      <c r="F26" s="40"/>
      <c r="G26" s="41" t="str">
        <f>IF(SUM(C27:F27)=0,"",IF(SUM(C26:F26)&lt;1,"&lt;100%",IF(SUM(C26:F26)&gt;1,"&gt;100%","OK")))</f>
        <v/>
      </c>
      <c r="H26" s="42"/>
      <c r="I26" s="3"/>
      <c r="J26" s="43" t="e">
        <f>'Leite_-_Produção'!Q11</f>
        <v>#DIV/0!</v>
      </c>
      <c r="K26" s="44"/>
      <c r="L26" s="220"/>
      <c r="M26" s="36"/>
      <c r="N26" s="3"/>
      <c r="O26" s="3"/>
      <c r="P26" s="45" t="e">
        <f>SUM(F27+D27)/H26</f>
        <v>#DIV/0!</v>
      </c>
      <c r="R26" s="19" t="str">
        <f t="shared" si="0"/>
        <v>23/24</v>
      </c>
      <c r="S26" s="61" t="str">
        <f t="shared" si="2"/>
        <v>'0210</v>
      </c>
      <c r="T26" s="67">
        <v>7590</v>
      </c>
      <c r="U26" s="67"/>
      <c r="V26" s="66"/>
      <c r="W26" s="68">
        <f>+G32</f>
        <v>0</v>
      </c>
      <c r="X26" s="62">
        <f>D32</f>
        <v>0</v>
      </c>
      <c r="Y26" s="69" t="s">
        <v>40</v>
      </c>
    </row>
    <row r="27" spans="1:25" ht="16.5" customHeight="1">
      <c r="A27" s="216"/>
      <c r="B27" s="219"/>
      <c r="C27" s="49">
        <f>+C26*B26</f>
        <v>0</v>
      </c>
      <c r="D27" s="49">
        <f>+D26*B26</f>
        <v>0</v>
      </c>
      <c r="E27" s="49">
        <f>+E26*B26</f>
        <v>0</v>
      </c>
      <c r="F27" s="49">
        <f>+F26*B26</f>
        <v>0</v>
      </c>
      <c r="G27" s="34"/>
      <c r="H27" s="34"/>
      <c r="I27" s="3"/>
      <c r="J27" s="34"/>
      <c r="K27" s="34"/>
      <c r="L27" s="220"/>
      <c r="M27" s="34"/>
      <c r="N27" s="34"/>
      <c r="O27" s="34"/>
      <c r="P27" s="34"/>
      <c r="R27" s="19" t="str">
        <f t="shared" si="0"/>
        <v>23/24</v>
      </c>
      <c r="S27" s="61" t="str">
        <f t="shared" si="2"/>
        <v>'0210</v>
      </c>
      <c r="T27" s="62" t="s">
        <v>41</v>
      </c>
      <c r="U27" s="62"/>
      <c r="V27" s="66"/>
      <c r="W27" s="66"/>
      <c r="X27" s="62">
        <f>K32</f>
        <v>0</v>
      </c>
      <c r="Y27" s="63" t="s">
        <v>42</v>
      </c>
    </row>
    <row r="28" spans="1:25" ht="4.5" customHeight="1">
      <c r="A28" s="50"/>
      <c r="B28" s="51"/>
      <c r="C28" s="52"/>
      <c r="D28" s="52"/>
      <c r="E28" s="52"/>
      <c r="F28" s="52"/>
      <c r="G28" s="52"/>
      <c r="H28" s="34"/>
      <c r="I28" s="28"/>
      <c r="J28" s="34"/>
      <c r="K28" s="34"/>
      <c r="L28" s="53"/>
      <c r="M28" s="34"/>
      <c r="N28" s="34"/>
      <c r="O28" s="34"/>
      <c r="P28" s="34"/>
      <c r="R28" s="19" t="str">
        <f t="shared" si="0"/>
        <v>23/24</v>
      </c>
      <c r="S28" s="61" t="str">
        <f t="shared" si="2"/>
        <v>'0210</v>
      </c>
      <c r="T28" s="62" t="s">
        <v>43</v>
      </c>
      <c r="U28" s="62"/>
      <c r="V28" s="66"/>
      <c r="W28" s="66"/>
      <c r="X28" s="62">
        <f>K33</f>
        <v>0</v>
      </c>
      <c r="Y28" s="63" t="s">
        <v>44</v>
      </c>
    </row>
    <row r="29" spans="1:25" ht="16.5" customHeight="1">
      <c r="A29" s="221" t="s">
        <v>45</v>
      </c>
      <c r="B29" s="222" t="s">
        <v>46</v>
      </c>
      <c r="C29" s="222"/>
      <c r="D29" s="222"/>
      <c r="E29" s="222" t="s">
        <v>47</v>
      </c>
      <c r="F29" s="222"/>
      <c r="G29" s="222"/>
      <c r="H29" s="223" t="s">
        <v>48</v>
      </c>
      <c r="I29" s="3"/>
      <c r="J29" s="221" t="s">
        <v>45</v>
      </c>
      <c r="K29" s="222" t="s">
        <v>49</v>
      </c>
      <c r="L29" s="222"/>
      <c r="M29" s="222"/>
      <c r="N29" s="216" t="s">
        <v>50</v>
      </c>
      <c r="O29" s="216"/>
      <c r="P29" s="216"/>
      <c r="R29" s="19" t="str">
        <f t="shared" si="0"/>
        <v>23/24</v>
      </c>
      <c r="S29" s="61" t="str">
        <f t="shared" si="2"/>
        <v>'0210</v>
      </c>
      <c r="T29" s="62" t="s">
        <v>51</v>
      </c>
      <c r="U29" s="62"/>
      <c r="V29" s="66"/>
      <c r="W29" s="66"/>
      <c r="X29" s="62">
        <f>L32</f>
        <v>0</v>
      </c>
      <c r="Y29" s="63" t="s">
        <v>52</v>
      </c>
    </row>
    <row r="30" spans="1:25" ht="16.5" customHeight="1">
      <c r="A30" s="221"/>
      <c r="B30" s="217" t="s">
        <v>53</v>
      </c>
      <c r="C30" s="217" t="s">
        <v>54</v>
      </c>
      <c r="D30" s="217" t="s">
        <v>55</v>
      </c>
      <c r="E30" s="217" t="s">
        <v>53</v>
      </c>
      <c r="F30" s="217" t="s">
        <v>54</v>
      </c>
      <c r="G30" s="217" t="s">
        <v>55</v>
      </c>
      <c r="H30" s="223"/>
      <c r="I30" s="3"/>
      <c r="J30" s="221"/>
      <c r="K30" s="218" t="s">
        <v>56</v>
      </c>
      <c r="L30" s="218" t="s">
        <v>57</v>
      </c>
      <c r="M30" s="218" t="s">
        <v>58</v>
      </c>
      <c r="N30" s="216"/>
      <c r="O30" s="216"/>
      <c r="P30" s="216"/>
      <c r="R30" s="19" t="str">
        <f t="shared" si="0"/>
        <v>23/24</v>
      </c>
      <c r="S30" s="61" t="str">
        <f t="shared" si="2"/>
        <v>'0210</v>
      </c>
      <c r="T30" s="62" t="s">
        <v>59</v>
      </c>
      <c r="U30" s="62"/>
      <c r="V30" s="61"/>
      <c r="W30" s="61"/>
      <c r="X30" s="62">
        <f>+L33</f>
        <v>0</v>
      </c>
      <c r="Y30" s="63" t="s">
        <v>60</v>
      </c>
    </row>
    <row r="31" spans="1:25" ht="18" customHeight="1">
      <c r="A31" s="221"/>
      <c r="B31" s="217"/>
      <c r="C31" s="217"/>
      <c r="D31" s="217"/>
      <c r="E31" s="217"/>
      <c r="F31" s="217"/>
      <c r="G31" s="217"/>
      <c r="H31" s="223"/>
      <c r="I31" s="3"/>
      <c r="J31" s="221"/>
      <c r="K31" s="218"/>
      <c r="L31" s="218"/>
      <c r="M31" s="218"/>
      <c r="N31" s="54" t="s">
        <v>61</v>
      </c>
      <c r="O31" s="54" t="s">
        <v>62</v>
      </c>
      <c r="P31" s="54" t="s">
        <v>63</v>
      </c>
      <c r="R31" s="19" t="str">
        <f t="shared" si="0"/>
        <v>23/24</v>
      </c>
      <c r="S31" s="61" t="str">
        <f t="shared" si="2"/>
        <v>'0210</v>
      </c>
      <c r="T31" s="62" t="s">
        <v>64</v>
      </c>
      <c r="U31" s="62"/>
      <c r="V31" s="61"/>
      <c r="W31" s="61"/>
      <c r="X31" s="62">
        <f>+M33</f>
        <v>0</v>
      </c>
      <c r="Y31" s="63" t="s">
        <v>65</v>
      </c>
    </row>
    <row r="32" spans="1:25" ht="16.5" customHeight="1">
      <c r="A32" s="54" t="s">
        <v>66</v>
      </c>
      <c r="B32" s="55"/>
      <c r="C32" s="55"/>
      <c r="D32" s="55"/>
      <c r="E32" s="55"/>
      <c r="F32" s="55"/>
      <c r="G32" s="55"/>
      <c r="H32" s="56" t="str">
        <f>IF(B32="","",((E32*B32+F32*C32)/SUM(B32:C32)))</f>
        <v/>
      </c>
      <c r="I32" s="3"/>
      <c r="J32" s="54" t="s">
        <v>66</v>
      </c>
      <c r="K32" s="55"/>
      <c r="L32" s="55"/>
      <c r="M32" s="55"/>
      <c r="N32" s="55"/>
      <c r="O32" s="55"/>
      <c r="P32" s="55"/>
      <c r="R32" s="19" t="str">
        <f t="shared" si="0"/>
        <v>23/24</v>
      </c>
      <c r="S32" s="61" t="str">
        <f t="shared" si="2"/>
        <v>'0210</v>
      </c>
      <c r="T32" s="67">
        <v>7006</v>
      </c>
      <c r="U32" s="67"/>
      <c r="V32" s="61"/>
      <c r="W32" s="61"/>
      <c r="X32" s="62">
        <f>N32</f>
        <v>0</v>
      </c>
      <c r="Y32" s="69" t="s">
        <v>67</v>
      </c>
    </row>
    <row r="33" spans="1:25" ht="16.5" customHeight="1">
      <c r="A33" s="54" t="s">
        <v>68</v>
      </c>
      <c r="B33" s="55"/>
      <c r="C33" s="55"/>
      <c r="D33" s="34"/>
      <c r="E33" s="55"/>
      <c r="F33" s="55"/>
      <c r="G33" s="57"/>
      <c r="H33" s="56" t="str">
        <f>IF(B33="","",((E33*B33+F33*C33)/SUM(B33:C33)))</f>
        <v/>
      </c>
      <c r="I33" s="3"/>
      <c r="J33" s="54">
        <v>5746</v>
      </c>
      <c r="K33" s="55"/>
      <c r="L33" s="55"/>
      <c r="M33" s="55"/>
      <c r="N33" s="58"/>
      <c r="O33" s="58"/>
      <c r="P33" s="58"/>
      <c r="R33" s="19" t="str">
        <f t="shared" si="0"/>
        <v>23/24</v>
      </c>
      <c r="S33" s="61" t="str">
        <f t="shared" si="2"/>
        <v>'0210</v>
      </c>
      <c r="T33" s="67">
        <v>7007</v>
      </c>
      <c r="U33" s="67"/>
      <c r="V33" s="61"/>
      <c r="W33" s="61"/>
      <c r="X33" s="62">
        <f>O32</f>
        <v>0</v>
      </c>
      <c r="Y33" s="69" t="s">
        <v>69</v>
      </c>
    </row>
    <row r="34" spans="1:25" ht="18" customHeight="1">
      <c r="A34" s="35" t="s">
        <v>70</v>
      </c>
      <c r="B34" s="59" t="str">
        <f>IF(B26="","",(B33+B32)/B26)</f>
        <v/>
      </c>
      <c r="C34" s="59" t="str">
        <f>IF(B26="","",(C33+C32)/B26)</f>
        <v/>
      </c>
      <c r="D34" s="59" t="str">
        <f>IF(B26="","",(D33+D32)/B26)</f>
        <v/>
      </c>
      <c r="E34" s="214" t="str">
        <f>IF(B26="","",IF(B34+C34+D34&gt;Bovinos!$AD$5," -&gt; índices (somados) acima da média",IF(B34+C34+D34&lt;Bovinos!$AD$4," -&gt; índices (somados) abaixo da média","")))</f>
        <v/>
      </c>
      <c r="F34" s="214"/>
      <c r="G34" s="214"/>
      <c r="H34" s="214"/>
      <c r="I34" s="3"/>
      <c r="J34" s="35">
        <v>1920</v>
      </c>
      <c r="K34" s="60" t="str">
        <f>IF(B26="","-",(K33+K32)/B26)</f>
        <v>-</v>
      </c>
      <c r="L34" s="60" t="str">
        <f>IF(B26="","-",(L33+L32)/B26)</f>
        <v>-</v>
      </c>
      <c r="M34" s="60" t="str">
        <f>IF(B26="","-",(M33+M32+O32+N32+P32)/B26)</f>
        <v>-</v>
      </c>
      <c r="N34" s="215" t="str">
        <f>IF(AND(K34="-",L34="-",M34="-"),"",IF(K34&gt;Bovinos!$AA$5," -&gt; índice(s) fora da faixa média",IF(K34&lt;Bovinos!$AA$4," -&gt; índice(s) fora da faixa média",IF(L34&gt;Bovinos!$AB$5," -&gt; índice(s) fora da faixa média",IF(L34&lt;Bovinos!$AB$4," -&gt; índice(s) fora da faixa média",IF(M34&gt;Bovinos!$AC$5," -&gt; índice(s) fora da faixa média",IF(M34&lt;Bovinos!$AC$4," -&gt; índice(s) fora da faixa média","")))))))</f>
        <v/>
      </c>
      <c r="O34" s="215"/>
      <c r="P34" s="215"/>
      <c r="R34" s="19" t="str">
        <f t="shared" si="0"/>
        <v>23/24</v>
      </c>
      <c r="S34" s="61" t="str">
        <f t="shared" si="2"/>
        <v>'0210</v>
      </c>
      <c r="T34" s="67">
        <v>7008</v>
      </c>
      <c r="U34" s="67"/>
      <c r="V34" s="61"/>
      <c r="W34" s="61"/>
      <c r="X34" s="62">
        <f>P32</f>
        <v>0</v>
      </c>
      <c r="Y34" s="69" t="s">
        <v>71</v>
      </c>
    </row>
    <row r="35" spans="1:25" ht="8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R35" s="19" t="str">
        <f t="shared" si="0"/>
        <v>23/24</v>
      </c>
      <c r="S35" s="61" t="str">
        <f t="shared" si="2"/>
        <v>'0210</v>
      </c>
      <c r="T35" s="62" t="s">
        <v>72</v>
      </c>
      <c r="U35" s="62"/>
      <c r="V35" s="61"/>
      <c r="W35" s="16"/>
      <c r="X35" s="62">
        <f>+M32</f>
        <v>0</v>
      </c>
      <c r="Y35" s="63" t="s">
        <v>73</v>
      </c>
    </row>
    <row r="36" spans="1:25" ht="8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R36" s="19" t="str">
        <f t="shared" si="0"/>
        <v>23/24</v>
      </c>
      <c r="S36" s="61" t="str">
        <f t="shared" si="2"/>
        <v>'0210</v>
      </c>
      <c r="T36" s="62" t="s">
        <v>74</v>
      </c>
      <c r="U36" s="62">
        <f>+H26</f>
        <v>0</v>
      </c>
      <c r="V36" s="61"/>
      <c r="W36" s="16"/>
      <c r="X36" s="62"/>
      <c r="Y36" s="63" t="s">
        <v>75</v>
      </c>
    </row>
    <row r="37" spans="1:25" ht="16.5" customHeight="1">
      <c r="A37" s="18" t="s">
        <v>18</v>
      </c>
      <c r="B37" s="18" t="s">
        <v>78</v>
      </c>
      <c r="C37" s="18" t="s">
        <v>79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R37" s="19" t="str">
        <f t="shared" si="0"/>
        <v>23/24</v>
      </c>
      <c r="S37" s="20" t="str">
        <f>+B37</f>
        <v>'0220</v>
      </c>
      <c r="T37" s="21">
        <v>7014</v>
      </c>
      <c r="U37" s="21"/>
      <c r="V37" s="22" t="e">
        <f>J41</f>
        <v>#DIV/0!</v>
      </c>
      <c r="W37" s="22"/>
      <c r="X37" s="22"/>
      <c r="Y37" s="23" t="s">
        <v>21</v>
      </c>
    </row>
    <row r="38" spans="1:25" ht="6" customHeight="1">
      <c r="A38" s="25"/>
      <c r="B38" s="26"/>
      <c r="C38" s="27"/>
      <c r="D38" s="27"/>
      <c r="E38" s="27"/>
      <c r="F38" s="27"/>
      <c r="G38" s="3"/>
      <c r="H38" s="3"/>
      <c r="I38" s="28"/>
      <c r="J38" s="3"/>
      <c r="K38" s="3"/>
      <c r="L38" s="29"/>
      <c r="M38" s="3"/>
      <c r="N38" s="3"/>
      <c r="O38" s="3"/>
      <c r="P38" s="3"/>
      <c r="R38" s="19" t="str">
        <f t="shared" si="0"/>
        <v>23/24</v>
      </c>
      <c r="S38" s="20" t="str">
        <f t="shared" ref="S38:S51" si="3">+S37</f>
        <v>'0220</v>
      </c>
      <c r="T38" s="22"/>
      <c r="U38" s="22"/>
      <c r="V38" s="30">
        <f>M41</f>
        <v>0</v>
      </c>
      <c r="W38" s="22"/>
      <c r="X38" s="22"/>
      <c r="Y38" s="22" t="s">
        <v>22</v>
      </c>
    </row>
    <row r="39" spans="1:25" ht="11.25" customHeight="1">
      <c r="A39" s="34"/>
      <c r="B39" s="216" t="s">
        <v>26</v>
      </c>
      <c r="C39" s="223" t="s">
        <v>27</v>
      </c>
      <c r="D39" s="223"/>
      <c r="E39" s="223" t="s">
        <v>28</v>
      </c>
      <c r="F39" s="223"/>
      <c r="G39" s="34"/>
      <c r="H39" s="223" t="s">
        <v>29</v>
      </c>
      <c r="I39" s="3"/>
      <c r="J39" s="224" t="s">
        <v>30</v>
      </c>
      <c r="K39" s="225"/>
      <c r="L39" s="220"/>
      <c r="M39" s="36"/>
      <c r="N39" s="3"/>
      <c r="O39" s="3"/>
      <c r="P39" s="226" t="s">
        <v>31</v>
      </c>
      <c r="R39" s="19" t="str">
        <f t="shared" si="0"/>
        <v>23/24</v>
      </c>
      <c r="S39" s="20" t="str">
        <f t="shared" si="3"/>
        <v>'0220</v>
      </c>
      <c r="T39" s="21" t="s">
        <v>32</v>
      </c>
      <c r="U39" s="21"/>
      <c r="V39" s="21">
        <f>+B41</f>
        <v>0</v>
      </c>
      <c r="W39" s="37" t="str">
        <f>+H47</f>
        <v/>
      </c>
      <c r="X39" s="21">
        <f>B47+C47</f>
        <v>0</v>
      </c>
      <c r="Y39" s="23" t="s">
        <v>33</v>
      </c>
    </row>
    <row r="40" spans="1:25" ht="12" customHeight="1">
      <c r="A40" s="34"/>
      <c r="B40" s="216"/>
      <c r="C40" s="38" t="s">
        <v>35</v>
      </c>
      <c r="D40" s="38" t="s">
        <v>36</v>
      </c>
      <c r="E40" s="38" t="s">
        <v>35</v>
      </c>
      <c r="F40" s="38" t="s">
        <v>36</v>
      </c>
      <c r="G40" s="34"/>
      <c r="H40" s="223"/>
      <c r="I40" s="3"/>
      <c r="J40" s="224"/>
      <c r="K40" s="225"/>
      <c r="L40" s="220"/>
      <c r="M40" s="34"/>
      <c r="N40" s="3"/>
      <c r="O40" s="3"/>
      <c r="P40" s="226"/>
      <c r="R40" s="19" t="str">
        <f t="shared" si="0"/>
        <v>23/24</v>
      </c>
      <c r="S40" s="20" t="str">
        <f t="shared" si="3"/>
        <v>'0220</v>
      </c>
      <c r="T40" s="21" t="s">
        <v>37</v>
      </c>
      <c r="U40" s="21"/>
      <c r="V40" s="39"/>
      <c r="W40" s="37" t="str">
        <f>H48</f>
        <v/>
      </c>
      <c r="X40" s="21">
        <f>B48+C48</f>
        <v>0</v>
      </c>
      <c r="Y40" s="23" t="s">
        <v>38</v>
      </c>
    </row>
    <row r="41" spans="1:25" ht="16.5" customHeight="1">
      <c r="A41" s="216" t="s">
        <v>39</v>
      </c>
      <c r="B41" s="219"/>
      <c r="C41" s="40"/>
      <c r="D41" s="40"/>
      <c r="E41" s="40"/>
      <c r="F41" s="40"/>
      <c r="G41" s="41" t="str">
        <f>IF(SUM(C42:F42)=0,"",IF(SUM(C41:F41)&lt;1,"&lt;100%",IF(SUM(C41:F41)&gt;1,"&gt;100%","OK")))</f>
        <v/>
      </c>
      <c r="H41" s="42"/>
      <c r="I41" s="3"/>
      <c r="J41" s="43" t="e">
        <f>'Leite_-_Produção'!Q12</f>
        <v>#DIV/0!</v>
      </c>
      <c r="K41" s="44"/>
      <c r="L41" s="220"/>
      <c r="M41" s="36"/>
      <c r="N41" s="3"/>
      <c r="O41" s="3"/>
      <c r="P41" s="45" t="e">
        <f>SUM(F42+D42)/H41</f>
        <v>#DIV/0!</v>
      </c>
      <c r="R41" s="19" t="str">
        <f t="shared" si="0"/>
        <v>23/24</v>
      </c>
      <c r="S41" s="20" t="str">
        <f t="shared" si="3"/>
        <v>'0220</v>
      </c>
      <c r="T41" s="46">
        <v>7590</v>
      </c>
      <c r="U41" s="46"/>
      <c r="V41" s="39"/>
      <c r="W41" s="47">
        <f>+G47</f>
        <v>0</v>
      </c>
      <c r="X41" s="21">
        <f>D47</f>
        <v>0</v>
      </c>
      <c r="Y41" s="48" t="s">
        <v>40</v>
      </c>
    </row>
    <row r="42" spans="1:25" ht="16.5" customHeight="1">
      <c r="A42" s="216"/>
      <c r="B42" s="219"/>
      <c r="C42" s="49">
        <f>+C41*B41</f>
        <v>0</v>
      </c>
      <c r="D42" s="49">
        <f>+D41*B41</f>
        <v>0</v>
      </c>
      <c r="E42" s="49">
        <f>+E41*B41</f>
        <v>0</v>
      </c>
      <c r="F42" s="49">
        <f>+F41*B41</f>
        <v>0</v>
      </c>
      <c r="G42" s="34"/>
      <c r="H42" s="34"/>
      <c r="I42" s="3"/>
      <c r="J42" s="34"/>
      <c r="K42" s="34"/>
      <c r="L42" s="220"/>
      <c r="M42" s="34"/>
      <c r="N42" s="34"/>
      <c r="O42" s="34"/>
      <c r="P42" s="34"/>
      <c r="R42" s="19" t="str">
        <f t="shared" si="0"/>
        <v>23/24</v>
      </c>
      <c r="S42" s="20" t="str">
        <f t="shared" si="3"/>
        <v>'0220</v>
      </c>
      <c r="T42" s="21" t="s">
        <v>41</v>
      </c>
      <c r="U42" s="21"/>
      <c r="V42" s="39"/>
      <c r="W42" s="39"/>
      <c r="X42" s="21">
        <f>K47</f>
        <v>0</v>
      </c>
      <c r="Y42" s="23" t="s">
        <v>42</v>
      </c>
    </row>
    <row r="43" spans="1:25" ht="4.5" customHeight="1">
      <c r="A43" s="50"/>
      <c r="B43" s="51"/>
      <c r="C43" s="52"/>
      <c r="D43" s="52"/>
      <c r="E43" s="52"/>
      <c r="F43" s="52"/>
      <c r="G43" s="52"/>
      <c r="H43" s="34"/>
      <c r="I43" s="28"/>
      <c r="J43" s="34"/>
      <c r="K43" s="34"/>
      <c r="L43" s="53"/>
      <c r="M43" s="34"/>
      <c r="N43" s="34"/>
      <c r="O43" s="34"/>
      <c r="P43" s="34"/>
      <c r="R43" s="19" t="str">
        <f t="shared" si="0"/>
        <v>23/24</v>
      </c>
      <c r="S43" s="20" t="str">
        <f t="shared" si="3"/>
        <v>'0220</v>
      </c>
      <c r="T43" s="21" t="s">
        <v>43</v>
      </c>
      <c r="U43" s="21"/>
      <c r="V43" s="39"/>
      <c r="W43" s="39"/>
      <c r="X43" s="21">
        <f>K48</f>
        <v>0</v>
      </c>
      <c r="Y43" s="23" t="s">
        <v>44</v>
      </c>
    </row>
    <row r="44" spans="1:25" ht="16.5" customHeight="1">
      <c r="A44" s="221" t="s">
        <v>45</v>
      </c>
      <c r="B44" s="222" t="s">
        <v>46</v>
      </c>
      <c r="C44" s="222"/>
      <c r="D44" s="222"/>
      <c r="E44" s="222" t="s">
        <v>47</v>
      </c>
      <c r="F44" s="222"/>
      <c r="G44" s="222"/>
      <c r="H44" s="223" t="s">
        <v>48</v>
      </c>
      <c r="I44" s="3"/>
      <c r="J44" s="221" t="s">
        <v>45</v>
      </c>
      <c r="K44" s="222" t="s">
        <v>49</v>
      </c>
      <c r="L44" s="222"/>
      <c r="M44" s="222"/>
      <c r="N44" s="216" t="s">
        <v>50</v>
      </c>
      <c r="O44" s="216"/>
      <c r="P44" s="216"/>
      <c r="R44" s="19" t="str">
        <f t="shared" si="0"/>
        <v>23/24</v>
      </c>
      <c r="S44" s="20" t="str">
        <f t="shared" si="3"/>
        <v>'0220</v>
      </c>
      <c r="T44" s="21" t="s">
        <v>51</v>
      </c>
      <c r="U44" s="21"/>
      <c r="V44" s="39"/>
      <c r="W44" s="39"/>
      <c r="X44" s="21">
        <f>L47</f>
        <v>0</v>
      </c>
      <c r="Y44" s="23" t="s">
        <v>52</v>
      </c>
    </row>
    <row r="45" spans="1:25" ht="16.5" customHeight="1">
      <c r="A45" s="221"/>
      <c r="B45" s="217" t="s">
        <v>53</v>
      </c>
      <c r="C45" s="217" t="s">
        <v>54</v>
      </c>
      <c r="D45" s="217" t="s">
        <v>55</v>
      </c>
      <c r="E45" s="217" t="s">
        <v>53</v>
      </c>
      <c r="F45" s="217" t="s">
        <v>54</v>
      </c>
      <c r="G45" s="217" t="s">
        <v>55</v>
      </c>
      <c r="H45" s="223"/>
      <c r="I45" s="3"/>
      <c r="J45" s="221"/>
      <c r="K45" s="218" t="s">
        <v>56</v>
      </c>
      <c r="L45" s="218" t="s">
        <v>57</v>
      </c>
      <c r="M45" s="218" t="s">
        <v>58</v>
      </c>
      <c r="N45" s="216"/>
      <c r="O45" s="216"/>
      <c r="P45" s="216"/>
      <c r="R45" s="19" t="str">
        <f t="shared" si="0"/>
        <v>23/24</v>
      </c>
      <c r="S45" s="20" t="str">
        <f t="shared" si="3"/>
        <v>'0220</v>
      </c>
      <c r="T45" s="21" t="s">
        <v>59</v>
      </c>
      <c r="U45" s="21"/>
      <c r="V45" s="22"/>
      <c r="W45" s="22"/>
      <c r="X45" s="21">
        <f>+L48</f>
        <v>0</v>
      </c>
      <c r="Y45" s="23" t="s">
        <v>60</v>
      </c>
    </row>
    <row r="46" spans="1:25" ht="18" customHeight="1">
      <c r="A46" s="221"/>
      <c r="B46" s="217"/>
      <c r="C46" s="217"/>
      <c r="D46" s="217"/>
      <c r="E46" s="217"/>
      <c r="F46" s="217"/>
      <c r="G46" s="217"/>
      <c r="H46" s="223"/>
      <c r="I46" s="3"/>
      <c r="J46" s="221"/>
      <c r="K46" s="218"/>
      <c r="L46" s="218"/>
      <c r="M46" s="218"/>
      <c r="N46" s="54" t="s">
        <v>61</v>
      </c>
      <c r="O46" s="54" t="s">
        <v>62</v>
      </c>
      <c r="P46" s="54" t="s">
        <v>63</v>
      </c>
      <c r="R46" s="19" t="str">
        <f t="shared" si="0"/>
        <v>23/24</v>
      </c>
      <c r="S46" s="20" t="str">
        <f t="shared" si="3"/>
        <v>'0220</v>
      </c>
      <c r="T46" s="21" t="s">
        <v>64</v>
      </c>
      <c r="U46" s="21"/>
      <c r="V46" s="22"/>
      <c r="W46" s="22"/>
      <c r="X46" s="21">
        <f>+M48</f>
        <v>0</v>
      </c>
      <c r="Y46" s="23" t="s">
        <v>65</v>
      </c>
    </row>
    <row r="47" spans="1:25" ht="16.5" customHeight="1">
      <c r="A47" s="54" t="s">
        <v>66</v>
      </c>
      <c r="B47" s="55"/>
      <c r="C47" s="55"/>
      <c r="D47" s="55"/>
      <c r="E47" s="55"/>
      <c r="F47" s="55"/>
      <c r="G47" s="55"/>
      <c r="H47" s="56" t="str">
        <f>IF(B47="","",((E47*B47+F47*C47)/SUM(B47:C47)))</f>
        <v/>
      </c>
      <c r="I47" s="3"/>
      <c r="J47" s="54" t="s">
        <v>66</v>
      </c>
      <c r="K47" s="55"/>
      <c r="L47" s="55"/>
      <c r="M47" s="55"/>
      <c r="N47" s="55"/>
      <c r="O47" s="55"/>
      <c r="P47" s="55"/>
      <c r="R47" s="19" t="str">
        <f t="shared" si="0"/>
        <v>23/24</v>
      </c>
      <c r="S47" s="20" t="str">
        <f t="shared" si="3"/>
        <v>'0220</v>
      </c>
      <c r="T47" s="46">
        <v>7006</v>
      </c>
      <c r="U47" s="46"/>
      <c r="V47" s="22"/>
      <c r="W47" s="22"/>
      <c r="X47" s="21">
        <f>N47</f>
        <v>0</v>
      </c>
      <c r="Y47" s="48" t="s">
        <v>67</v>
      </c>
    </row>
    <row r="48" spans="1:25" ht="16.5" customHeight="1">
      <c r="A48" s="54" t="s">
        <v>68</v>
      </c>
      <c r="B48" s="55"/>
      <c r="C48" s="55"/>
      <c r="D48" s="34"/>
      <c r="E48" s="55"/>
      <c r="F48" s="55"/>
      <c r="G48" s="57"/>
      <c r="H48" s="56" t="str">
        <f>IF(B48="","",((E48*B48+F48*C48)/SUM(B48:C48)))</f>
        <v/>
      </c>
      <c r="I48" s="3"/>
      <c r="J48" s="54" t="s">
        <v>68</v>
      </c>
      <c r="K48" s="55"/>
      <c r="L48" s="55"/>
      <c r="M48" s="55"/>
      <c r="N48" s="58"/>
      <c r="O48" s="58"/>
      <c r="P48" s="58"/>
      <c r="R48" s="19" t="str">
        <f t="shared" si="0"/>
        <v>23/24</v>
      </c>
      <c r="S48" s="20" t="str">
        <f t="shared" si="3"/>
        <v>'0220</v>
      </c>
      <c r="T48" s="46">
        <v>7007</v>
      </c>
      <c r="U48" s="46"/>
      <c r="V48" s="22"/>
      <c r="W48" s="22"/>
      <c r="X48" s="21">
        <f>O47</f>
        <v>0</v>
      </c>
      <c r="Y48" s="48" t="s">
        <v>69</v>
      </c>
    </row>
    <row r="49" spans="1:25" ht="18" customHeight="1">
      <c r="A49" s="35" t="s">
        <v>70</v>
      </c>
      <c r="B49" s="59" t="str">
        <f>IF(B41="","",(B48+B47)/B41)</f>
        <v/>
      </c>
      <c r="C49" s="59" t="str">
        <f>IF(B41="","",(C48+C47)/B41)</f>
        <v/>
      </c>
      <c r="D49" s="59" t="str">
        <f>IF(B41="","",(D48+D47)/B41)</f>
        <v/>
      </c>
      <c r="E49" s="214" t="str">
        <f>IF(B41="","",IF(B49+C49+D49&gt;Bovinos!$AD$5," -&gt; índices (somados) acima da média",IF(B49+C49+D49&lt;Bovinos!$AD$4," -&gt; índices (somados) abaixo da média","")))</f>
        <v/>
      </c>
      <c r="F49" s="214"/>
      <c r="G49" s="214"/>
      <c r="H49" s="214"/>
      <c r="I49" s="3"/>
      <c r="J49" s="35" t="s">
        <v>70</v>
      </c>
      <c r="K49" s="60" t="str">
        <f>IF(B41="","-",(K48+K47)/B41)</f>
        <v>-</v>
      </c>
      <c r="L49" s="60" t="str">
        <f>IF(B41="","-",(L48+L47)/B41)</f>
        <v>-</v>
      </c>
      <c r="M49" s="60" t="str">
        <f>IF(B41="","-",(M48+M47+O47+N47+P47)/B41)</f>
        <v>-</v>
      </c>
      <c r="N49" s="215" t="str">
        <f>IF(AND(K49="-",L49="-",M49="-"),"",IF(K49&gt;Bovinos!$AA$5," -&gt; índice(s) fora da faixa média",IF(K49&lt;Bovinos!$AA$4," -&gt; índice(s) fora da faixa média",IF(L49&gt;Bovinos!$AB$5," -&gt; índice(s) fora da faixa média",IF(L49&lt;Bovinos!$AB$4," -&gt; índice(s) fora da faixa média",IF(M49&gt;Bovinos!$AC$5," -&gt; índice(s) fora da faixa média",IF(M49&lt;Bovinos!$AC$4," -&gt; índice(s) fora da faixa média","")))))))</f>
        <v/>
      </c>
      <c r="O49" s="215"/>
      <c r="P49" s="215"/>
      <c r="R49" s="19" t="str">
        <f t="shared" si="0"/>
        <v>23/24</v>
      </c>
      <c r="S49" s="20" t="str">
        <f t="shared" si="3"/>
        <v>'0220</v>
      </c>
      <c r="T49" s="46">
        <v>7008</v>
      </c>
      <c r="U49" s="46"/>
      <c r="V49" s="22"/>
      <c r="W49" s="22"/>
      <c r="X49" s="21">
        <f>P47</f>
        <v>0</v>
      </c>
      <c r="Y49" s="48" t="s">
        <v>71</v>
      </c>
    </row>
    <row r="50" spans="1:25" ht="7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R50" s="19" t="str">
        <f t="shared" si="0"/>
        <v>23/24</v>
      </c>
      <c r="S50" s="20" t="str">
        <f t="shared" si="3"/>
        <v>'0220</v>
      </c>
      <c r="T50" s="21" t="s">
        <v>72</v>
      </c>
      <c r="U50" s="21"/>
      <c r="V50" s="22"/>
      <c r="W50" s="22"/>
      <c r="X50" s="21">
        <f>+M47</f>
        <v>0</v>
      </c>
      <c r="Y50" s="23" t="s">
        <v>73</v>
      </c>
    </row>
    <row r="51" spans="1:25" ht="7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R51" s="19" t="str">
        <f t="shared" si="0"/>
        <v>23/24</v>
      </c>
      <c r="S51" s="20" t="str">
        <f t="shared" si="3"/>
        <v>'0220</v>
      </c>
      <c r="T51" s="21" t="s">
        <v>74</v>
      </c>
      <c r="U51" s="21">
        <f>+H41</f>
        <v>0</v>
      </c>
      <c r="V51" s="22"/>
      <c r="W51" s="22"/>
      <c r="X51" s="21"/>
      <c r="Y51" s="23" t="s">
        <v>75</v>
      </c>
    </row>
    <row r="52" spans="1:25" ht="16.5" customHeight="1">
      <c r="A52" s="18" t="s">
        <v>18</v>
      </c>
      <c r="B52" s="18" t="s">
        <v>80</v>
      </c>
      <c r="C52" s="18" t="s">
        <v>81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R52" s="19" t="str">
        <f t="shared" si="0"/>
        <v>23/24</v>
      </c>
      <c r="S52" s="61" t="str">
        <f>+B52</f>
        <v>'0590</v>
      </c>
      <c r="T52" s="62">
        <v>7014</v>
      </c>
      <c r="U52" s="62"/>
      <c r="V52" s="61" t="e">
        <f>J56</f>
        <v>#DIV/0!</v>
      </c>
      <c r="W52" s="61"/>
      <c r="X52" s="61"/>
      <c r="Y52" s="63" t="s">
        <v>21</v>
      </c>
    </row>
    <row r="53" spans="1:25" ht="6" customHeight="1">
      <c r="A53" s="25"/>
      <c r="B53" s="26"/>
      <c r="C53" s="27"/>
      <c r="D53" s="27"/>
      <c r="E53" s="27"/>
      <c r="F53" s="27"/>
      <c r="G53" s="3"/>
      <c r="H53" s="3"/>
      <c r="I53" s="28"/>
      <c r="J53" s="3"/>
      <c r="K53" s="3"/>
      <c r="L53" s="29"/>
      <c r="M53" s="3"/>
      <c r="N53" s="3"/>
      <c r="O53" s="3"/>
      <c r="P53" s="3"/>
      <c r="R53" s="19" t="str">
        <f t="shared" si="0"/>
        <v>23/24</v>
      </c>
      <c r="S53" s="61" t="str">
        <f t="shared" ref="S53:S66" si="4">+S52</f>
        <v>'0590</v>
      </c>
      <c r="T53" s="61"/>
      <c r="U53" s="61"/>
      <c r="V53" s="64">
        <f>M56</f>
        <v>0</v>
      </c>
      <c r="W53" s="61"/>
      <c r="X53" s="61"/>
      <c r="Y53" s="1" t="s">
        <v>22</v>
      </c>
    </row>
    <row r="54" spans="1:25" ht="11.25" customHeight="1">
      <c r="A54" s="34"/>
      <c r="B54" s="216" t="s">
        <v>26</v>
      </c>
      <c r="C54" s="223" t="s">
        <v>27</v>
      </c>
      <c r="D54" s="223"/>
      <c r="E54" s="223" t="s">
        <v>28</v>
      </c>
      <c r="F54" s="223"/>
      <c r="G54" s="34"/>
      <c r="H54" s="223" t="s">
        <v>29</v>
      </c>
      <c r="I54" s="3"/>
      <c r="J54" s="224" t="s">
        <v>30</v>
      </c>
      <c r="K54" s="225"/>
      <c r="L54" s="220"/>
      <c r="M54" s="36"/>
      <c r="N54" s="3"/>
      <c r="O54" s="3"/>
      <c r="P54" s="226" t="s">
        <v>31</v>
      </c>
      <c r="R54" s="19" t="str">
        <f t="shared" si="0"/>
        <v>23/24</v>
      </c>
      <c r="S54" s="61" t="str">
        <f t="shared" si="4"/>
        <v>'0590</v>
      </c>
      <c r="T54" s="62" t="s">
        <v>32</v>
      </c>
      <c r="U54" s="62"/>
      <c r="V54" s="62">
        <f>+B56</f>
        <v>0</v>
      </c>
      <c r="W54" s="65" t="str">
        <f>+H62</f>
        <v/>
      </c>
      <c r="X54" s="62">
        <f>B62+C62</f>
        <v>0</v>
      </c>
      <c r="Y54" s="63" t="s">
        <v>33</v>
      </c>
    </row>
    <row r="55" spans="1:25" ht="12" customHeight="1">
      <c r="A55" s="34"/>
      <c r="B55" s="216"/>
      <c r="C55" s="38" t="s">
        <v>35</v>
      </c>
      <c r="D55" s="38" t="s">
        <v>36</v>
      </c>
      <c r="E55" s="38" t="s">
        <v>35</v>
      </c>
      <c r="F55" s="38" t="s">
        <v>36</v>
      </c>
      <c r="G55" s="34"/>
      <c r="H55" s="223"/>
      <c r="I55" s="3"/>
      <c r="J55" s="224"/>
      <c r="K55" s="225"/>
      <c r="L55" s="220"/>
      <c r="M55" s="34"/>
      <c r="N55" s="3"/>
      <c r="O55" s="3"/>
      <c r="P55" s="226"/>
      <c r="R55" s="19" t="str">
        <f t="shared" si="0"/>
        <v>23/24</v>
      </c>
      <c r="S55" s="61" t="str">
        <f t="shared" si="4"/>
        <v>'0590</v>
      </c>
      <c r="T55" s="62" t="s">
        <v>37</v>
      </c>
      <c r="U55" s="62"/>
      <c r="V55" s="66"/>
      <c r="W55" s="65" t="str">
        <f>H63</f>
        <v/>
      </c>
      <c r="X55" s="62">
        <f>B63+C63</f>
        <v>0</v>
      </c>
      <c r="Y55" s="63" t="s">
        <v>38</v>
      </c>
    </row>
    <row r="56" spans="1:25" ht="16.5" customHeight="1">
      <c r="A56" s="216" t="s">
        <v>39</v>
      </c>
      <c r="B56" s="219"/>
      <c r="C56" s="40"/>
      <c r="D56" s="40"/>
      <c r="E56" s="40"/>
      <c r="F56" s="40"/>
      <c r="G56" s="41" t="str">
        <f>IF(SUM(C57:F57)=0,"",IF(SUM(C56:F56)&lt;1,"&lt;100%",IF(SUM(C56:F56)&gt;1,"&gt;100%","OK")))</f>
        <v/>
      </c>
      <c r="H56" s="42"/>
      <c r="I56" s="3"/>
      <c r="J56" s="43" t="e">
        <f>'Leite_-_Produção'!Q13</f>
        <v>#DIV/0!</v>
      </c>
      <c r="K56" s="44"/>
      <c r="L56" s="220"/>
      <c r="M56" s="36"/>
      <c r="N56" s="3"/>
      <c r="O56" s="3"/>
      <c r="P56" s="45" t="e">
        <f>SUM(F57+D57)/H56</f>
        <v>#DIV/0!</v>
      </c>
      <c r="R56" s="19" t="str">
        <f t="shared" si="0"/>
        <v>23/24</v>
      </c>
      <c r="S56" s="61" t="str">
        <f t="shared" si="4"/>
        <v>'0590</v>
      </c>
      <c r="T56" s="67">
        <v>7590</v>
      </c>
      <c r="U56" s="67"/>
      <c r="V56" s="66"/>
      <c r="W56" s="68">
        <f>+G62</f>
        <v>0</v>
      </c>
      <c r="X56" s="62">
        <f>D62</f>
        <v>0</v>
      </c>
      <c r="Y56" s="69" t="s">
        <v>40</v>
      </c>
    </row>
    <row r="57" spans="1:25" ht="16.5" customHeight="1">
      <c r="A57" s="216"/>
      <c r="B57" s="219"/>
      <c r="C57" s="49">
        <f>+C56*B56</f>
        <v>0</v>
      </c>
      <c r="D57" s="49">
        <f>+D56*B56</f>
        <v>0</v>
      </c>
      <c r="E57" s="49">
        <f>+E56*B56</f>
        <v>0</v>
      </c>
      <c r="F57" s="49">
        <f>+F56*B56</f>
        <v>0</v>
      </c>
      <c r="G57" s="34"/>
      <c r="H57" s="34"/>
      <c r="I57" s="3"/>
      <c r="J57" s="34"/>
      <c r="K57" s="34"/>
      <c r="L57" s="220"/>
      <c r="M57" s="34"/>
      <c r="N57" s="34"/>
      <c r="O57" s="34"/>
      <c r="P57" s="34"/>
      <c r="R57" s="19" t="str">
        <f t="shared" si="0"/>
        <v>23/24</v>
      </c>
      <c r="S57" s="61" t="str">
        <f t="shared" si="4"/>
        <v>'0590</v>
      </c>
      <c r="T57" s="62" t="s">
        <v>41</v>
      </c>
      <c r="U57" s="62"/>
      <c r="V57" s="66"/>
      <c r="W57" s="66"/>
      <c r="X57" s="62">
        <f>K62</f>
        <v>0</v>
      </c>
      <c r="Y57" s="63" t="s">
        <v>42</v>
      </c>
    </row>
    <row r="58" spans="1:25" ht="4.5" customHeight="1">
      <c r="A58" s="50"/>
      <c r="B58" s="51"/>
      <c r="C58" s="52"/>
      <c r="D58" s="52"/>
      <c r="E58" s="52"/>
      <c r="F58" s="52"/>
      <c r="G58" s="52"/>
      <c r="H58" s="34"/>
      <c r="I58" s="28"/>
      <c r="J58" s="34"/>
      <c r="K58" s="34"/>
      <c r="L58" s="53"/>
      <c r="M58" s="34"/>
      <c r="N58" s="34"/>
      <c r="O58" s="34"/>
      <c r="P58" s="34"/>
      <c r="R58" s="19" t="str">
        <f t="shared" si="0"/>
        <v>23/24</v>
      </c>
      <c r="S58" s="61" t="str">
        <f t="shared" si="4"/>
        <v>'0590</v>
      </c>
      <c r="T58" s="62" t="s">
        <v>43</v>
      </c>
      <c r="U58" s="62"/>
      <c r="V58" s="66"/>
      <c r="W58" s="66"/>
      <c r="X58" s="62">
        <f>K63</f>
        <v>0</v>
      </c>
      <c r="Y58" s="63" t="s">
        <v>44</v>
      </c>
    </row>
    <row r="59" spans="1:25" ht="16.5" customHeight="1">
      <c r="A59" s="221" t="s">
        <v>45</v>
      </c>
      <c r="B59" s="222" t="s">
        <v>46</v>
      </c>
      <c r="C59" s="222"/>
      <c r="D59" s="222"/>
      <c r="E59" s="222" t="s">
        <v>47</v>
      </c>
      <c r="F59" s="222"/>
      <c r="G59" s="222"/>
      <c r="H59" s="223" t="s">
        <v>48</v>
      </c>
      <c r="I59" s="3"/>
      <c r="J59" s="221" t="s">
        <v>45</v>
      </c>
      <c r="K59" s="222" t="s">
        <v>49</v>
      </c>
      <c r="L59" s="222"/>
      <c r="M59" s="222"/>
      <c r="N59" s="216" t="s">
        <v>50</v>
      </c>
      <c r="O59" s="216"/>
      <c r="P59" s="216"/>
      <c r="R59" s="19" t="str">
        <f t="shared" si="0"/>
        <v>23/24</v>
      </c>
      <c r="S59" s="61" t="str">
        <f t="shared" si="4"/>
        <v>'0590</v>
      </c>
      <c r="T59" s="62" t="s">
        <v>51</v>
      </c>
      <c r="U59" s="62"/>
      <c r="V59" s="66"/>
      <c r="W59" s="66"/>
      <c r="X59" s="62">
        <f>L62</f>
        <v>0</v>
      </c>
      <c r="Y59" s="63" t="s">
        <v>52</v>
      </c>
    </row>
    <row r="60" spans="1:25" ht="16.5" customHeight="1">
      <c r="A60" s="221"/>
      <c r="B60" s="217" t="s">
        <v>53</v>
      </c>
      <c r="C60" s="217" t="s">
        <v>54</v>
      </c>
      <c r="D60" s="217" t="s">
        <v>55</v>
      </c>
      <c r="E60" s="217" t="s">
        <v>53</v>
      </c>
      <c r="F60" s="217" t="s">
        <v>54</v>
      </c>
      <c r="G60" s="217" t="s">
        <v>55</v>
      </c>
      <c r="H60" s="223"/>
      <c r="I60" s="3"/>
      <c r="J60" s="221"/>
      <c r="K60" s="218" t="s">
        <v>56</v>
      </c>
      <c r="L60" s="218" t="s">
        <v>57</v>
      </c>
      <c r="M60" s="218" t="s">
        <v>58</v>
      </c>
      <c r="N60" s="216"/>
      <c r="O60" s="216"/>
      <c r="P60" s="216"/>
      <c r="R60" s="19" t="str">
        <f t="shared" si="0"/>
        <v>23/24</v>
      </c>
      <c r="S60" s="61" t="str">
        <f t="shared" si="4"/>
        <v>'0590</v>
      </c>
      <c r="T60" s="62" t="s">
        <v>59</v>
      </c>
      <c r="U60" s="62"/>
      <c r="V60" s="61"/>
      <c r="W60" s="61"/>
      <c r="X60" s="62">
        <f>+L63</f>
        <v>0</v>
      </c>
      <c r="Y60" s="63" t="s">
        <v>60</v>
      </c>
    </row>
    <row r="61" spans="1:25" ht="18" customHeight="1">
      <c r="A61" s="221"/>
      <c r="B61" s="217"/>
      <c r="C61" s="217"/>
      <c r="D61" s="217"/>
      <c r="E61" s="217"/>
      <c r="F61" s="217"/>
      <c r="G61" s="217"/>
      <c r="H61" s="223"/>
      <c r="I61" s="3"/>
      <c r="J61" s="221"/>
      <c r="K61" s="218"/>
      <c r="L61" s="218"/>
      <c r="M61" s="218"/>
      <c r="N61" s="54" t="s">
        <v>61</v>
      </c>
      <c r="O61" s="54" t="s">
        <v>62</v>
      </c>
      <c r="P61" s="54" t="s">
        <v>63</v>
      </c>
      <c r="R61" s="19" t="str">
        <f t="shared" si="0"/>
        <v>23/24</v>
      </c>
      <c r="S61" s="61" t="str">
        <f t="shared" si="4"/>
        <v>'0590</v>
      </c>
      <c r="T61" s="62" t="s">
        <v>64</v>
      </c>
      <c r="U61" s="62"/>
      <c r="V61" s="61"/>
      <c r="W61" s="61"/>
      <c r="X61" s="62">
        <f>+M63</f>
        <v>0</v>
      </c>
      <c r="Y61" s="63" t="s">
        <v>65</v>
      </c>
    </row>
    <row r="62" spans="1:25" ht="16.5" customHeight="1">
      <c r="A62" s="54" t="s">
        <v>66</v>
      </c>
      <c r="B62" s="55"/>
      <c r="C62" s="55"/>
      <c r="D62" s="55"/>
      <c r="E62" s="55"/>
      <c r="F62" s="55"/>
      <c r="G62" s="55"/>
      <c r="H62" s="56" t="str">
        <f>IF(B62="","",((E62*B62+F62*C62)/SUM(B62:C62)))</f>
        <v/>
      </c>
      <c r="I62" s="3"/>
      <c r="J62" s="54" t="s">
        <v>66</v>
      </c>
      <c r="K62" s="55"/>
      <c r="L62" s="55"/>
      <c r="M62" s="55"/>
      <c r="N62" s="55"/>
      <c r="O62" s="55"/>
      <c r="P62" s="55"/>
      <c r="R62" s="19" t="str">
        <f t="shared" si="0"/>
        <v>23/24</v>
      </c>
      <c r="S62" s="61" t="str">
        <f t="shared" si="4"/>
        <v>'0590</v>
      </c>
      <c r="T62" s="67">
        <v>7006</v>
      </c>
      <c r="U62" s="67"/>
      <c r="V62" s="61"/>
      <c r="W62" s="61"/>
      <c r="X62" s="62">
        <f>N62</f>
        <v>0</v>
      </c>
      <c r="Y62" s="69" t="s">
        <v>67</v>
      </c>
    </row>
    <row r="63" spans="1:25" ht="16.5" customHeight="1">
      <c r="A63" s="54" t="s">
        <v>68</v>
      </c>
      <c r="B63" s="55"/>
      <c r="C63" s="55"/>
      <c r="D63" s="34"/>
      <c r="E63" s="55"/>
      <c r="F63" s="55"/>
      <c r="G63" s="57"/>
      <c r="H63" s="56" t="str">
        <f>IF(B63="","",((E63*B63+F63*C63)/SUM(B63:C63)))</f>
        <v/>
      </c>
      <c r="I63" s="3"/>
      <c r="J63" s="54" t="s">
        <v>68</v>
      </c>
      <c r="K63" s="55"/>
      <c r="L63" s="55"/>
      <c r="M63" s="55"/>
      <c r="N63" s="58"/>
      <c r="O63" s="58"/>
      <c r="P63" s="58"/>
      <c r="R63" s="19" t="str">
        <f t="shared" si="0"/>
        <v>23/24</v>
      </c>
      <c r="S63" s="61" t="str">
        <f t="shared" si="4"/>
        <v>'0590</v>
      </c>
      <c r="T63" s="67">
        <v>7007</v>
      </c>
      <c r="U63" s="67"/>
      <c r="V63" s="61"/>
      <c r="W63" s="61"/>
      <c r="X63" s="62">
        <f>O62</f>
        <v>0</v>
      </c>
      <c r="Y63" s="69" t="s">
        <v>69</v>
      </c>
    </row>
    <row r="64" spans="1:25" ht="18" customHeight="1">
      <c r="A64" s="35" t="s">
        <v>70</v>
      </c>
      <c r="B64" s="59" t="str">
        <f>IF(B56="","",(B63+B62)/B56)</f>
        <v/>
      </c>
      <c r="C64" s="59" t="str">
        <f>IF(B56="","",(C63+C62)/B56)</f>
        <v/>
      </c>
      <c r="D64" s="59" t="str">
        <f>IF(B56="","",(D63+D62)/B56)</f>
        <v/>
      </c>
      <c r="E64" s="214" t="str">
        <f>IF(B56="","",IF(B64+C64+D64&gt;Bovinos!$AD$5," -&gt; índices (somados) acima da média",IF(B64+C64+D64&lt;Bovinos!$AD$4," -&gt; índices (somados) abaixo da média","")))</f>
        <v/>
      </c>
      <c r="F64" s="214"/>
      <c r="G64" s="214"/>
      <c r="H64" s="214"/>
      <c r="I64" s="3"/>
      <c r="J64" s="35" t="s">
        <v>70</v>
      </c>
      <c r="K64" s="60" t="str">
        <f>IF(B56="","-",(K63+K62)/B56)</f>
        <v>-</v>
      </c>
      <c r="L64" s="60" t="str">
        <f>IF(B56="","-",(L63+L62)/B56)</f>
        <v>-</v>
      </c>
      <c r="M64" s="60" t="str">
        <f>IF(B56="","-",(M63+M62+O62+N62+P62)/B56)</f>
        <v>-</v>
      </c>
      <c r="N64" s="215" t="str">
        <f>IF(AND(K64="-",L64="-",M64="-"),"",IF(K64&gt;Bovinos!$AA$5," -&gt; índice(s) fora da faixa média",IF(K64&lt;Bovinos!$AA$4," -&gt; índice(s) fora da faixa média",IF(L64&gt;Bovinos!$AB$5," -&gt; índice(s) fora da faixa média",IF(L64&lt;Bovinos!$AB$4," -&gt; índice(s) fora da faixa média",IF(M64&gt;Bovinos!$AC$5," -&gt; índice(s) fora da faixa média",IF(M64&lt;Bovinos!$AC$4," -&gt; índice(s) fora da faixa média","")))))))</f>
        <v/>
      </c>
      <c r="O64" s="215"/>
      <c r="P64" s="215"/>
      <c r="R64" s="19" t="str">
        <f t="shared" si="0"/>
        <v>23/24</v>
      </c>
      <c r="S64" s="61" t="str">
        <f t="shared" si="4"/>
        <v>'0590</v>
      </c>
      <c r="T64" s="67">
        <v>7008</v>
      </c>
      <c r="U64" s="67"/>
      <c r="V64" s="61"/>
      <c r="W64" s="61"/>
      <c r="X64" s="62">
        <f>P62</f>
        <v>0</v>
      </c>
      <c r="Y64" s="69" t="s">
        <v>71</v>
      </c>
    </row>
    <row r="65" spans="1:25" ht="7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R65" s="19" t="str">
        <f t="shared" si="0"/>
        <v>23/24</v>
      </c>
      <c r="S65" s="61" t="str">
        <f t="shared" si="4"/>
        <v>'0590</v>
      </c>
      <c r="T65" s="62" t="s">
        <v>72</v>
      </c>
      <c r="U65" s="62"/>
      <c r="V65" s="61"/>
      <c r="W65" s="16"/>
      <c r="X65" s="62">
        <f>+M62</f>
        <v>0</v>
      </c>
      <c r="Y65" s="63" t="s">
        <v>73</v>
      </c>
    </row>
    <row r="66" spans="1:25" ht="7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R66" s="19" t="str">
        <f t="shared" si="0"/>
        <v>23/24</v>
      </c>
      <c r="S66" s="61" t="str">
        <f t="shared" si="4"/>
        <v>'0590</v>
      </c>
      <c r="T66" s="62" t="s">
        <v>74</v>
      </c>
      <c r="U66" s="62">
        <f>+H56</f>
        <v>0</v>
      </c>
      <c r="V66" s="61"/>
      <c r="W66" s="16"/>
      <c r="X66" s="62"/>
      <c r="Y66" s="63" t="s">
        <v>75</v>
      </c>
    </row>
    <row r="67" spans="1:25" ht="16.5" customHeight="1">
      <c r="A67" s="18" t="s">
        <v>18</v>
      </c>
      <c r="B67" s="18" t="s">
        <v>82</v>
      </c>
      <c r="C67" s="18" t="s">
        <v>83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R67" s="19" t="str">
        <f t="shared" si="0"/>
        <v>23/24</v>
      </c>
      <c r="S67" s="20" t="str">
        <f>+B67</f>
        <v>'0730</v>
      </c>
      <c r="T67" s="21">
        <v>7014</v>
      </c>
      <c r="U67" s="21"/>
      <c r="V67" s="22" t="e">
        <f>J71</f>
        <v>#DIV/0!</v>
      </c>
      <c r="W67" s="22"/>
      <c r="X67" s="22"/>
      <c r="Y67" s="23" t="s">
        <v>21</v>
      </c>
    </row>
    <row r="68" spans="1:25" ht="6" customHeight="1">
      <c r="A68" s="25"/>
      <c r="B68" s="26"/>
      <c r="C68" s="27"/>
      <c r="D68" s="27"/>
      <c r="E68" s="27"/>
      <c r="F68" s="27"/>
      <c r="G68" s="3"/>
      <c r="H68" s="3"/>
      <c r="I68" s="28"/>
      <c r="J68" s="3"/>
      <c r="K68" s="3"/>
      <c r="L68" s="29"/>
      <c r="M68" s="3"/>
      <c r="N68" s="3"/>
      <c r="O68" s="3"/>
      <c r="P68" s="3"/>
      <c r="R68" s="19" t="str">
        <f t="shared" si="0"/>
        <v>23/24</v>
      </c>
      <c r="S68" s="20" t="str">
        <f t="shared" ref="S68:S81" si="5">+S67</f>
        <v>'0730</v>
      </c>
      <c r="T68" s="22"/>
      <c r="U68" s="22"/>
      <c r="V68" s="30">
        <f>M71</f>
        <v>0</v>
      </c>
      <c r="W68" s="22"/>
      <c r="X68" s="22"/>
      <c r="Y68" s="22" t="s">
        <v>22</v>
      </c>
    </row>
    <row r="69" spans="1:25" ht="11.25" customHeight="1">
      <c r="A69" s="34"/>
      <c r="B69" s="216" t="s">
        <v>26</v>
      </c>
      <c r="C69" s="223" t="s">
        <v>27</v>
      </c>
      <c r="D69" s="223"/>
      <c r="E69" s="223" t="s">
        <v>28</v>
      </c>
      <c r="F69" s="223"/>
      <c r="G69" s="34"/>
      <c r="H69" s="223" t="s">
        <v>29</v>
      </c>
      <c r="I69" s="3"/>
      <c r="J69" s="224" t="s">
        <v>30</v>
      </c>
      <c r="K69" s="225"/>
      <c r="L69" s="220"/>
      <c r="M69" s="36"/>
      <c r="N69" s="3"/>
      <c r="O69" s="3"/>
      <c r="P69" s="226" t="s">
        <v>31</v>
      </c>
      <c r="R69" s="19" t="str">
        <f t="shared" si="0"/>
        <v>23/24</v>
      </c>
      <c r="S69" s="20" t="str">
        <f t="shared" si="5"/>
        <v>'0730</v>
      </c>
      <c r="T69" s="21" t="s">
        <v>32</v>
      </c>
      <c r="U69" s="21"/>
      <c r="V69" s="21">
        <f>+B71</f>
        <v>0</v>
      </c>
      <c r="W69" s="37" t="str">
        <f>+H77</f>
        <v/>
      </c>
      <c r="X69" s="21">
        <f>B77+C77</f>
        <v>0</v>
      </c>
      <c r="Y69" s="23" t="s">
        <v>33</v>
      </c>
    </row>
    <row r="70" spans="1:25" ht="12" customHeight="1">
      <c r="A70" s="34"/>
      <c r="B70" s="216"/>
      <c r="C70" s="38" t="s">
        <v>35</v>
      </c>
      <c r="D70" s="38" t="s">
        <v>36</v>
      </c>
      <c r="E70" s="38" t="s">
        <v>35</v>
      </c>
      <c r="F70" s="38" t="s">
        <v>36</v>
      </c>
      <c r="G70" s="34"/>
      <c r="H70" s="223"/>
      <c r="I70" s="3"/>
      <c r="J70" s="224"/>
      <c r="K70" s="225"/>
      <c r="L70" s="220"/>
      <c r="M70" s="34"/>
      <c r="N70" s="3"/>
      <c r="O70" s="3"/>
      <c r="P70" s="226"/>
      <c r="R70" s="19" t="str">
        <f t="shared" si="0"/>
        <v>23/24</v>
      </c>
      <c r="S70" s="20" t="str">
        <f t="shared" si="5"/>
        <v>'0730</v>
      </c>
      <c r="T70" s="21" t="s">
        <v>37</v>
      </c>
      <c r="U70" s="21"/>
      <c r="V70" s="39"/>
      <c r="W70" s="37" t="str">
        <f>H78</f>
        <v/>
      </c>
      <c r="X70" s="21">
        <f>B78+C78</f>
        <v>0</v>
      </c>
      <c r="Y70" s="23" t="s">
        <v>38</v>
      </c>
    </row>
    <row r="71" spans="1:25" ht="16.5" customHeight="1">
      <c r="A71" s="216" t="s">
        <v>39</v>
      </c>
      <c r="B71" s="219"/>
      <c r="C71" s="40"/>
      <c r="D71" s="40"/>
      <c r="E71" s="40"/>
      <c r="F71" s="40"/>
      <c r="G71" s="41" t="str">
        <f>IF(SUM(C72:F72)=0,"",IF(SUM(C71:F71)&lt;1,"&lt;100%",IF(SUM(C71:F71)&gt;1,"&gt;100%","OK")))</f>
        <v/>
      </c>
      <c r="H71" s="42"/>
      <c r="I71" s="3"/>
      <c r="J71" s="43" t="e">
        <f>'Leite_-_Produção'!Q14</f>
        <v>#DIV/0!</v>
      </c>
      <c r="K71" s="44"/>
      <c r="L71" s="220"/>
      <c r="M71" s="36"/>
      <c r="N71" s="3"/>
      <c r="O71" s="3"/>
      <c r="P71" s="45" t="e">
        <f>SUM(F72+D72)/H71</f>
        <v>#DIV/0!</v>
      </c>
      <c r="R71" s="19" t="str">
        <f t="shared" ref="R71:R134" si="6">+$S$5</f>
        <v>23/24</v>
      </c>
      <c r="S71" s="20" t="str">
        <f t="shared" si="5"/>
        <v>'0730</v>
      </c>
      <c r="T71" s="46">
        <v>7590</v>
      </c>
      <c r="U71" s="46"/>
      <c r="V71" s="39"/>
      <c r="W71" s="47">
        <f>+G77</f>
        <v>0</v>
      </c>
      <c r="X71" s="21">
        <f>D77</f>
        <v>0</v>
      </c>
      <c r="Y71" s="48" t="s">
        <v>40</v>
      </c>
    </row>
    <row r="72" spans="1:25" ht="16.5" customHeight="1">
      <c r="A72" s="216"/>
      <c r="B72" s="219"/>
      <c r="C72" s="49">
        <f>+C71*B71</f>
        <v>0</v>
      </c>
      <c r="D72" s="49">
        <f>+D71*B71</f>
        <v>0</v>
      </c>
      <c r="E72" s="49">
        <f>+E71*B71</f>
        <v>0</v>
      </c>
      <c r="F72" s="49">
        <f>+F71*B71</f>
        <v>0</v>
      </c>
      <c r="G72" s="34"/>
      <c r="H72" s="34"/>
      <c r="I72" s="3"/>
      <c r="J72" s="34"/>
      <c r="K72" s="34"/>
      <c r="L72" s="220"/>
      <c r="M72" s="34"/>
      <c r="N72" s="34"/>
      <c r="O72" s="34"/>
      <c r="P72" s="34"/>
      <c r="R72" s="19" t="str">
        <f t="shared" si="6"/>
        <v>23/24</v>
      </c>
      <c r="S72" s="20" t="str">
        <f t="shared" si="5"/>
        <v>'0730</v>
      </c>
      <c r="T72" s="21" t="s">
        <v>41</v>
      </c>
      <c r="U72" s="21"/>
      <c r="V72" s="39"/>
      <c r="W72" s="39"/>
      <c r="X72" s="21">
        <f>K77</f>
        <v>0</v>
      </c>
      <c r="Y72" s="23" t="s">
        <v>42</v>
      </c>
    </row>
    <row r="73" spans="1:25" ht="4.5" customHeight="1">
      <c r="A73" s="50"/>
      <c r="B73" s="51"/>
      <c r="C73" s="52"/>
      <c r="D73" s="52"/>
      <c r="E73" s="52"/>
      <c r="F73" s="52"/>
      <c r="G73" s="52"/>
      <c r="H73" s="34"/>
      <c r="I73" s="28"/>
      <c r="J73" s="34"/>
      <c r="K73" s="34"/>
      <c r="L73" s="53"/>
      <c r="M73" s="34"/>
      <c r="N73" s="34"/>
      <c r="O73" s="34"/>
      <c r="P73" s="34"/>
      <c r="R73" s="19" t="str">
        <f t="shared" si="6"/>
        <v>23/24</v>
      </c>
      <c r="S73" s="20" t="str">
        <f t="shared" si="5"/>
        <v>'0730</v>
      </c>
      <c r="T73" s="21" t="s">
        <v>43</v>
      </c>
      <c r="U73" s="21"/>
      <c r="V73" s="39"/>
      <c r="W73" s="39"/>
      <c r="X73" s="21">
        <f>K78</f>
        <v>0</v>
      </c>
      <c r="Y73" s="23" t="s">
        <v>44</v>
      </c>
    </row>
    <row r="74" spans="1:25" ht="16.5" customHeight="1">
      <c r="A74" s="221" t="s">
        <v>45</v>
      </c>
      <c r="B74" s="222" t="s">
        <v>46</v>
      </c>
      <c r="C74" s="222"/>
      <c r="D74" s="222"/>
      <c r="E74" s="222" t="s">
        <v>47</v>
      </c>
      <c r="F74" s="222"/>
      <c r="G74" s="222"/>
      <c r="H74" s="223" t="s">
        <v>48</v>
      </c>
      <c r="I74" s="3"/>
      <c r="J74" s="221" t="s">
        <v>45</v>
      </c>
      <c r="K74" s="222" t="s">
        <v>49</v>
      </c>
      <c r="L74" s="222"/>
      <c r="M74" s="222"/>
      <c r="N74" s="216" t="s">
        <v>50</v>
      </c>
      <c r="O74" s="216"/>
      <c r="P74" s="216"/>
      <c r="R74" s="19" t="str">
        <f t="shared" si="6"/>
        <v>23/24</v>
      </c>
      <c r="S74" s="20" t="str">
        <f t="shared" si="5"/>
        <v>'0730</v>
      </c>
      <c r="T74" s="21" t="s">
        <v>51</v>
      </c>
      <c r="U74" s="21"/>
      <c r="V74" s="39"/>
      <c r="W74" s="39"/>
      <c r="X74" s="21">
        <f>L77</f>
        <v>0</v>
      </c>
      <c r="Y74" s="23" t="s">
        <v>52</v>
      </c>
    </row>
    <row r="75" spans="1:25" ht="16.5" customHeight="1">
      <c r="A75" s="221"/>
      <c r="B75" s="217" t="s">
        <v>53</v>
      </c>
      <c r="C75" s="217" t="s">
        <v>54</v>
      </c>
      <c r="D75" s="217" t="s">
        <v>55</v>
      </c>
      <c r="E75" s="217" t="s">
        <v>53</v>
      </c>
      <c r="F75" s="217" t="s">
        <v>54</v>
      </c>
      <c r="G75" s="217" t="s">
        <v>55</v>
      </c>
      <c r="H75" s="223"/>
      <c r="I75" s="3"/>
      <c r="J75" s="221"/>
      <c r="K75" s="218" t="s">
        <v>56</v>
      </c>
      <c r="L75" s="218" t="s">
        <v>57</v>
      </c>
      <c r="M75" s="218" t="s">
        <v>58</v>
      </c>
      <c r="N75" s="216"/>
      <c r="O75" s="216"/>
      <c r="P75" s="216"/>
      <c r="R75" s="19" t="str">
        <f t="shared" si="6"/>
        <v>23/24</v>
      </c>
      <c r="S75" s="20" t="str">
        <f t="shared" si="5"/>
        <v>'0730</v>
      </c>
      <c r="T75" s="21" t="s">
        <v>59</v>
      </c>
      <c r="U75" s="21"/>
      <c r="V75" s="22"/>
      <c r="W75" s="22"/>
      <c r="X75" s="21">
        <f>+L78</f>
        <v>0</v>
      </c>
      <c r="Y75" s="23" t="s">
        <v>60</v>
      </c>
    </row>
    <row r="76" spans="1:25" ht="18" customHeight="1">
      <c r="A76" s="221"/>
      <c r="B76" s="217"/>
      <c r="C76" s="217"/>
      <c r="D76" s="217"/>
      <c r="E76" s="217"/>
      <c r="F76" s="217"/>
      <c r="G76" s="217"/>
      <c r="H76" s="223"/>
      <c r="I76" s="3"/>
      <c r="J76" s="221"/>
      <c r="K76" s="218"/>
      <c r="L76" s="218"/>
      <c r="M76" s="218"/>
      <c r="N76" s="54" t="s">
        <v>61</v>
      </c>
      <c r="O76" s="54" t="s">
        <v>62</v>
      </c>
      <c r="P76" s="54" t="s">
        <v>63</v>
      </c>
      <c r="R76" s="19" t="str">
        <f t="shared" si="6"/>
        <v>23/24</v>
      </c>
      <c r="S76" s="20" t="str">
        <f t="shared" si="5"/>
        <v>'0730</v>
      </c>
      <c r="T76" s="21" t="s">
        <v>64</v>
      </c>
      <c r="U76" s="21"/>
      <c r="V76" s="22"/>
      <c r="W76" s="22"/>
      <c r="X76" s="21">
        <f>+M78</f>
        <v>0</v>
      </c>
      <c r="Y76" s="23" t="s">
        <v>65</v>
      </c>
    </row>
    <row r="77" spans="1:25" ht="16.5" customHeight="1">
      <c r="A77" s="54" t="s">
        <v>66</v>
      </c>
      <c r="B77" s="55"/>
      <c r="C77" s="55"/>
      <c r="D77" s="55"/>
      <c r="E77" s="55"/>
      <c r="F77" s="55"/>
      <c r="G77" s="55"/>
      <c r="H77" s="56" t="str">
        <f>IF(B77="","",((E77*B77+F77*C77)/SUM(B77:C77)))</f>
        <v/>
      </c>
      <c r="I77" s="3"/>
      <c r="J77" s="54" t="s">
        <v>66</v>
      </c>
      <c r="K77" s="55"/>
      <c r="L77" s="55"/>
      <c r="M77" s="55"/>
      <c r="N77" s="55"/>
      <c r="O77" s="55"/>
      <c r="P77" s="55"/>
      <c r="R77" s="19" t="str">
        <f t="shared" si="6"/>
        <v>23/24</v>
      </c>
      <c r="S77" s="20" t="str">
        <f t="shared" si="5"/>
        <v>'0730</v>
      </c>
      <c r="T77" s="46">
        <v>7006</v>
      </c>
      <c r="U77" s="46"/>
      <c r="V77" s="22"/>
      <c r="W77" s="22"/>
      <c r="X77" s="21">
        <f>N77</f>
        <v>0</v>
      </c>
      <c r="Y77" s="48" t="s">
        <v>67</v>
      </c>
    </row>
    <row r="78" spans="1:25" ht="16.5" customHeight="1">
      <c r="A78" s="54" t="s">
        <v>68</v>
      </c>
      <c r="B78" s="55"/>
      <c r="C78" s="55"/>
      <c r="D78" s="34"/>
      <c r="E78" s="55"/>
      <c r="F78" s="55"/>
      <c r="G78" s="57"/>
      <c r="H78" s="56" t="str">
        <f>IF(B78="","",((E78*B78+F78*C78)/SUM(B78:C78)))</f>
        <v/>
      </c>
      <c r="I78" s="3"/>
      <c r="J78" s="54" t="s">
        <v>68</v>
      </c>
      <c r="K78" s="55"/>
      <c r="L78" s="55"/>
      <c r="M78" s="55"/>
      <c r="N78" s="58"/>
      <c r="O78" s="58"/>
      <c r="P78" s="58"/>
      <c r="R78" s="19" t="str">
        <f t="shared" si="6"/>
        <v>23/24</v>
      </c>
      <c r="S78" s="20" t="str">
        <f t="shared" si="5"/>
        <v>'0730</v>
      </c>
      <c r="T78" s="46">
        <v>7007</v>
      </c>
      <c r="U78" s="46"/>
      <c r="V78" s="22"/>
      <c r="W78" s="22"/>
      <c r="X78" s="21">
        <f>O77</f>
        <v>0</v>
      </c>
      <c r="Y78" s="48" t="s">
        <v>69</v>
      </c>
    </row>
    <row r="79" spans="1:25" ht="18" customHeight="1">
      <c r="A79" s="35" t="s">
        <v>70</v>
      </c>
      <c r="B79" s="59" t="str">
        <f>IF(B71="","",(B78+B77)/B71)</f>
        <v/>
      </c>
      <c r="C79" s="59" t="str">
        <f>IF(B71="","",(C78+C77)/B71)</f>
        <v/>
      </c>
      <c r="D79" s="59" t="str">
        <f>IF(B71="","",(D78+D77)/B71)</f>
        <v/>
      </c>
      <c r="E79" s="214" t="str">
        <f>IF(B71="","",IF(B79+C79+D79&gt;Bovinos!$AD$5," -&gt; índices (somados) acima da média",IF(B79+C79+D79&lt;Bovinos!$AD$4," -&gt; índices (somados) abaixo da média","")))</f>
        <v/>
      </c>
      <c r="F79" s="214"/>
      <c r="G79" s="214"/>
      <c r="H79" s="214"/>
      <c r="I79" s="3"/>
      <c r="J79" s="35" t="s">
        <v>70</v>
      </c>
      <c r="K79" s="60" t="str">
        <f>IF(B71="","-",(K78+K77)/B71)</f>
        <v>-</v>
      </c>
      <c r="L79" s="60" t="str">
        <f>IF(B71="","-",(L78+L77)/B71)</f>
        <v>-</v>
      </c>
      <c r="M79" s="60" t="str">
        <f>IF(B71="","-",(M78+M77+O77+N77+P77)/B71)</f>
        <v>-</v>
      </c>
      <c r="N79" s="215" t="str">
        <f>IF(AND(K79="-",L79="-",M79="-"),"",IF(K79&gt;Bovinos!$AA$5," -&gt; índice(s) fora da faixa média",IF(K79&lt;Bovinos!$AA$4," -&gt; índice(s) fora da faixa média",IF(L79&gt;Bovinos!$AB$5," -&gt; índice(s) fora da faixa média",IF(L79&lt;Bovinos!$AB$4," -&gt; índice(s) fora da faixa média",IF(M79&gt;Bovinos!$AC$5," -&gt; índice(s) fora da faixa média",IF(M79&lt;Bovinos!$AC$4," -&gt; índice(s) fora da faixa média","")))))))</f>
        <v/>
      </c>
      <c r="O79" s="215"/>
      <c r="P79" s="215"/>
      <c r="R79" s="19" t="str">
        <f t="shared" si="6"/>
        <v>23/24</v>
      </c>
      <c r="S79" s="20" t="str">
        <f t="shared" si="5"/>
        <v>'0730</v>
      </c>
      <c r="T79" s="46">
        <v>7008</v>
      </c>
      <c r="U79" s="46"/>
      <c r="V79" s="22"/>
      <c r="W79" s="22"/>
      <c r="X79" s="21">
        <f>P77</f>
        <v>0</v>
      </c>
      <c r="Y79" s="48" t="s">
        <v>71</v>
      </c>
    </row>
    <row r="80" spans="1:25" ht="7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R80" s="19" t="str">
        <f t="shared" si="6"/>
        <v>23/24</v>
      </c>
      <c r="S80" s="20" t="str">
        <f t="shared" si="5"/>
        <v>'0730</v>
      </c>
      <c r="T80" s="21" t="s">
        <v>72</v>
      </c>
      <c r="U80" s="21"/>
      <c r="V80" s="22"/>
      <c r="W80" s="22"/>
      <c r="X80" s="21">
        <f>+M77</f>
        <v>0</v>
      </c>
      <c r="Y80" s="23" t="s">
        <v>73</v>
      </c>
    </row>
    <row r="81" spans="1:25" ht="7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R81" s="19" t="str">
        <f t="shared" si="6"/>
        <v>23/24</v>
      </c>
      <c r="S81" s="20" t="str">
        <f t="shared" si="5"/>
        <v>'0730</v>
      </c>
      <c r="T81" s="21" t="s">
        <v>74</v>
      </c>
      <c r="U81" s="21">
        <f>+H71</f>
        <v>0</v>
      </c>
      <c r="V81" s="22"/>
      <c r="W81" s="22"/>
      <c r="X81" s="21"/>
      <c r="Y81" s="23" t="s">
        <v>75</v>
      </c>
    </row>
    <row r="82" spans="1:25" ht="16.5" customHeight="1">
      <c r="A82" s="18" t="s">
        <v>18</v>
      </c>
      <c r="B82" s="18" t="s">
        <v>84</v>
      </c>
      <c r="C82" s="18" t="s">
        <v>85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R82" s="19" t="str">
        <f t="shared" si="6"/>
        <v>23/24</v>
      </c>
      <c r="S82" s="61" t="str">
        <f>+B82</f>
        <v>'0780</v>
      </c>
      <c r="T82" s="62">
        <v>7014</v>
      </c>
      <c r="U82" s="62"/>
      <c r="V82" s="61" t="e">
        <f>J86</f>
        <v>#DIV/0!</v>
      </c>
      <c r="W82" s="61"/>
      <c r="X82" s="61"/>
      <c r="Y82" s="63" t="s">
        <v>21</v>
      </c>
    </row>
    <row r="83" spans="1:25" ht="6" customHeight="1">
      <c r="A83" s="25"/>
      <c r="B83" s="26"/>
      <c r="C83" s="27"/>
      <c r="D83" s="27"/>
      <c r="E83" s="27"/>
      <c r="F83" s="27"/>
      <c r="G83" s="3"/>
      <c r="H83" s="3"/>
      <c r="I83" s="28"/>
      <c r="J83" s="3"/>
      <c r="K83" s="3"/>
      <c r="L83" s="29"/>
      <c r="M83" s="3"/>
      <c r="N83" s="3"/>
      <c r="O83" s="3"/>
      <c r="P83" s="3"/>
      <c r="R83" s="19" t="str">
        <f t="shared" si="6"/>
        <v>23/24</v>
      </c>
      <c r="S83" s="61" t="str">
        <f t="shared" ref="S83:S96" si="7">+S82</f>
        <v>'0780</v>
      </c>
      <c r="T83" s="61"/>
      <c r="U83" s="61"/>
      <c r="V83" s="64">
        <f>M86</f>
        <v>0</v>
      </c>
      <c r="W83" s="61"/>
      <c r="X83" s="61"/>
      <c r="Y83" s="1" t="s">
        <v>22</v>
      </c>
    </row>
    <row r="84" spans="1:25" ht="11.25" customHeight="1">
      <c r="A84" s="34"/>
      <c r="B84" s="216" t="s">
        <v>26</v>
      </c>
      <c r="C84" s="223" t="s">
        <v>27</v>
      </c>
      <c r="D84" s="223"/>
      <c r="E84" s="223" t="s">
        <v>28</v>
      </c>
      <c r="F84" s="223"/>
      <c r="G84" s="34"/>
      <c r="H84" s="223" t="s">
        <v>29</v>
      </c>
      <c r="I84" s="3"/>
      <c r="J84" s="224" t="s">
        <v>30</v>
      </c>
      <c r="K84" s="225"/>
      <c r="L84" s="220"/>
      <c r="M84" s="36"/>
      <c r="N84" s="3"/>
      <c r="O84" s="3"/>
      <c r="P84" s="226" t="s">
        <v>31</v>
      </c>
      <c r="R84" s="19" t="str">
        <f t="shared" si="6"/>
        <v>23/24</v>
      </c>
      <c r="S84" s="61" t="str">
        <f t="shared" si="7"/>
        <v>'0780</v>
      </c>
      <c r="T84" s="62" t="s">
        <v>32</v>
      </c>
      <c r="U84" s="62"/>
      <c r="V84" s="62">
        <f>+B86</f>
        <v>0</v>
      </c>
      <c r="W84" s="65" t="str">
        <f>+H92</f>
        <v/>
      </c>
      <c r="X84" s="62">
        <f>B92+C92</f>
        <v>0</v>
      </c>
      <c r="Y84" s="63" t="s">
        <v>33</v>
      </c>
    </row>
    <row r="85" spans="1:25" ht="12" customHeight="1">
      <c r="A85" s="34"/>
      <c r="B85" s="216"/>
      <c r="C85" s="38" t="s">
        <v>35</v>
      </c>
      <c r="D85" s="38" t="s">
        <v>36</v>
      </c>
      <c r="E85" s="38" t="s">
        <v>35</v>
      </c>
      <c r="F85" s="38" t="s">
        <v>36</v>
      </c>
      <c r="G85" s="34"/>
      <c r="H85" s="223"/>
      <c r="I85" s="3"/>
      <c r="J85" s="224"/>
      <c r="K85" s="225"/>
      <c r="L85" s="220"/>
      <c r="M85" s="34"/>
      <c r="N85" s="3"/>
      <c r="O85" s="3"/>
      <c r="P85" s="226"/>
      <c r="R85" s="19" t="str">
        <f t="shared" si="6"/>
        <v>23/24</v>
      </c>
      <c r="S85" s="61" t="str">
        <f t="shared" si="7"/>
        <v>'0780</v>
      </c>
      <c r="T85" s="62" t="s">
        <v>37</v>
      </c>
      <c r="U85" s="62"/>
      <c r="V85" s="66"/>
      <c r="W85" s="65" t="str">
        <f>H93</f>
        <v/>
      </c>
      <c r="X85" s="62">
        <f>B93+C93</f>
        <v>0</v>
      </c>
      <c r="Y85" s="63" t="s">
        <v>38</v>
      </c>
    </row>
    <row r="86" spans="1:25" ht="16.5" customHeight="1">
      <c r="A86" s="216" t="s">
        <v>39</v>
      </c>
      <c r="B86" s="219"/>
      <c r="C86" s="40"/>
      <c r="D86" s="40"/>
      <c r="E86" s="40"/>
      <c r="F86" s="40"/>
      <c r="G86" s="41" t="str">
        <f>IF(SUM(C87:F87)=0,"",IF(SUM(C86:F86)&lt;1,"&lt;100%",IF(SUM(C86:F86)&gt;1,"&gt;100%","OK")))</f>
        <v/>
      </c>
      <c r="H86" s="42"/>
      <c r="I86" s="3"/>
      <c r="J86" s="43" t="e">
        <f>'Leite_-_Produção'!Q15</f>
        <v>#DIV/0!</v>
      </c>
      <c r="K86" s="44"/>
      <c r="L86" s="220"/>
      <c r="M86" s="36"/>
      <c r="N86" s="3"/>
      <c r="O86" s="3"/>
      <c r="P86" s="45" t="e">
        <f>SUM(F87+D87)/H86</f>
        <v>#DIV/0!</v>
      </c>
      <c r="R86" s="19" t="str">
        <f t="shared" si="6"/>
        <v>23/24</v>
      </c>
      <c r="S86" s="61" t="str">
        <f t="shared" si="7"/>
        <v>'0780</v>
      </c>
      <c r="T86" s="67">
        <v>7590</v>
      </c>
      <c r="U86" s="67"/>
      <c r="V86" s="66"/>
      <c r="W86" s="68">
        <f>+G92</f>
        <v>0</v>
      </c>
      <c r="X86" s="62">
        <f>D92</f>
        <v>0</v>
      </c>
      <c r="Y86" s="69" t="s">
        <v>40</v>
      </c>
    </row>
    <row r="87" spans="1:25" ht="16.5" customHeight="1">
      <c r="A87" s="216"/>
      <c r="B87" s="219"/>
      <c r="C87" s="49">
        <f>+C86*B86</f>
        <v>0</v>
      </c>
      <c r="D87" s="49">
        <f>+D86*B86</f>
        <v>0</v>
      </c>
      <c r="E87" s="49">
        <f>+E86*B86</f>
        <v>0</v>
      </c>
      <c r="F87" s="49">
        <f>+F86*B86</f>
        <v>0</v>
      </c>
      <c r="G87" s="34"/>
      <c r="H87" s="34"/>
      <c r="I87" s="3"/>
      <c r="J87" s="34"/>
      <c r="K87" s="34"/>
      <c r="L87" s="220"/>
      <c r="M87" s="34"/>
      <c r="N87" s="34"/>
      <c r="O87" s="34"/>
      <c r="P87" s="34"/>
      <c r="R87" s="19" t="str">
        <f t="shared" si="6"/>
        <v>23/24</v>
      </c>
      <c r="S87" s="61" t="str">
        <f t="shared" si="7"/>
        <v>'0780</v>
      </c>
      <c r="T87" s="62" t="s">
        <v>41</v>
      </c>
      <c r="U87" s="62"/>
      <c r="V87" s="66"/>
      <c r="W87" s="66"/>
      <c r="X87" s="62">
        <f>K92</f>
        <v>0</v>
      </c>
      <c r="Y87" s="63" t="s">
        <v>42</v>
      </c>
    </row>
    <row r="88" spans="1:25" ht="4.5" customHeight="1">
      <c r="A88" s="50"/>
      <c r="B88" s="51"/>
      <c r="C88" s="52"/>
      <c r="D88" s="52"/>
      <c r="E88" s="52"/>
      <c r="F88" s="52"/>
      <c r="G88" s="52"/>
      <c r="H88" s="34"/>
      <c r="I88" s="28"/>
      <c r="J88" s="34"/>
      <c r="K88" s="34"/>
      <c r="L88" s="53"/>
      <c r="M88" s="34"/>
      <c r="N88" s="34"/>
      <c r="O88" s="34"/>
      <c r="P88" s="34"/>
      <c r="R88" s="19" t="str">
        <f t="shared" si="6"/>
        <v>23/24</v>
      </c>
      <c r="S88" s="61" t="str">
        <f t="shared" si="7"/>
        <v>'0780</v>
      </c>
      <c r="T88" s="62" t="s">
        <v>43</v>
      </c>
      <c r="U88" s="62"/>
      <c r="V88" s="66"/>
      <c r="W88" s="66"/>
      <c r="X88" s="62">
        <f>K93</f>
        <v>0</v>
      </c>
      <c r="Y88" s="63" t="s">
        <v>44</v>
      </c>
    </row>
    <row r="89" spans="1:25" ht="16.5" customHeight="1">
      <c r="A89" s="221" t="s">
        <v>45</v>
      </c>
      <c r="B89" s="222" t="s">
        <v>46</v>
      </c>
      <c r="C89" s="222"/>
      <c r="D89" s="222"/>
      <c r="E89" s="222" t="s">
        <v>47</v>
      </c>
      <c r="F89" s="222"/>
      <c r="G89" s="222"/>
      <c r="H89" s="223" t="s">
        <v>48</v>
      </c>
      <c r="I89" s="3"/>
      <c r="J89" s="221" t="s">
        <v>45</v>
      </c>
      <c r="K89" s="222" t="s">
        <v>49</v>
      </c>
      <c r="L89" s="222"/>
      <c r="M89" s="222"/>
      <c r="N89" s="216" t="s">
        <v>50</v>
      </c>
      <c r="O89" s="216"/>
      <c r="P89" s="216"/>
      <c r="R89" s="19" t="str">
        <f t="shared" si="6"/>
        <v>23/24</v>
      </c>
      <c r="S89" s="61" t="str">
        <f t="shared" si="7"/>
        <v>'0780</v>
      </c>
      <c r="T89" s="62" t="s">
        <v>51</v>
      </c>
      <c r="U89" s="62"/>
      <c r="V89" s="66"/>
      <c r="W89" s="66"/>
      <c r="X89" s="62">
        <f>L92</f>
        <v>0</v>
      </c>
      <c r="Y89" s="63" t="s">
        <v>52</v>
      </c>
    </row>
    <row r="90" spans="1:25" ht="16.5" customHeight="1">
      <c r="A90" s="221"/>
      <c r="B90" s="217" t="s">
        <v>53</v>
      </c>
      <c r="C90" s="217" t="s">
        <v>54</v>
      </c>
      <c r="D90" s="217" t="s">
        <v>55</v>
      </c>
      <c r="E90" s="217" t="s">
        <v>53</v>
      </c>
      <c r="F90" s="217" t="s">
        <v>54</v>
      </c>
      <c r="G90" s="217" t="s">
        <v>55</v>
      </c>
      <c r="H90" s="223"/>
      <c r="I90" s="3"/>
      <c r="J90" s="221"/>
      <c r="K90" s="218" t="s">
        <v>56</v>
      </c>
      <c r="L90" s="218" t="s">
        <v>57</v>
      </c>
      <c r="M90" s="218" t="s">
        <v>58</v>
      </c>
      <c r="N90" s="216"/>
      <c r="O90" s="216"/>
      <c r="P90" s="216"/>
      <c r="R90" s="19" t="str">
        <f t="shared" si="6"/>
        <v>23/24</v>
      </c>
      <c r="S90" s="61" t="str">
        <f t="shared" si="7"/>
        <v>'0780</v>
      </c>
      <c r="T90" s="62" t="s">
        <v>59</v>
      </c>
      <c r="U90" s="62"/>
      <c r="V90" s="61"/>
      <c r="W90" s="61"/>
      <c r="X90" s="62">
        <f>+L93</f>
        <v>0</v>
      </c>
      <c r="Y90" s="63" t="s">
        <v>60</v>
      </c>
    </row>
    <row r="91" spans="1:25" ht="18" customHeight="1">
      <c r="A91" s="221"/>
      <c r="B91" s="217"/>
      <c r="C91" s="217"/>
      <c r="D91" s="217"/>
      <c r="E91" s="217"/>
      <c r="F91" s="217"/>
      <c r="G91" s="217"/>
      <c r="H91" s="223"/>
      <c r="I91" s="3"/>
      <c r="J91" s="221"/>
      <c r="K91" s="218"/>
      <c r="L91" s="218"/>
      <c r="M91" s="218"/>
      <c r="N91" s="54" t="s">
        <v>61</v>
      </c>
      <c r="O91" s="54" t="s">
        <v>62</v>
      </c>
      <c r="P91" s="54" t="s">
        <v>63</v>
      </c>
      <c r="R91" s="19" t="str">
        <f t="shared" si="6"/>
        <v>23/24</v>
      </c>
      <c r="S91" s="61" t="str">
        <f t="shared" si="7"/>
        <v>'0780</v>
      </c>
      <c r="T91" s="62" t="s">
        <v>64</v>
      </c>
      <c r="U91" s="62"/>
      <c r="V91" s="61"/>
      <c r="W91" s="61"/>
      <c r="X91" s="62">
        <f>+M93</f>
        <v>0</v>
      </c>
      <c r="Y91" s="63" t="s">
        <v>65</v>
      </c>
    </row>
    <row r="92" spans="1:25" ht="16.5" customHeight="1">
      <c r="A92" s="54" t="s">
        <v>66</v>
      </c>
      <c r="B92" s="55"/>
      <c r="C92" s="55"/>
      <c r="D92" s="55"/>
      <c r="E92" s="55"/>
      <c r="F92" s="55"/>
      <c r="G92" s="55"/>
      <c r="H92" s="56" t="str">
        <f>IF(B92="","",((E92*B92+F92*C92)/SUM(B92:C92)))</f>
        <v/>
      </c>
      <c r="I92" s="3"/>
      <c r="J92" s="54" t="s">
        <v>66</v>
      </c>
      <c r="K92" s="55"/>
      <c r="L92" s="55"/>
      <c r="M92" s="55"/>
      <c r="N92" s="55"/>
      <c r="O92" s="55"/>
      <c r="P92" s="55"/>
      <c r="R92" s="19" t="str">
        <f t="shared" si="6"/>
        <v>23/24</v>
      </c>
      <c r="S92" s="61" t="str">
        <f t="shared" si="7"/>
        <v>'0780</v>
      </c>
      <c r="T92" s="67">
        <v>7006</v>
      </c>
      <c r="U92" s="67"/>
      <c r="V92" s="61"/>
      <c r="W92" s="61"/>
      <c r="X92" s="62">
        <f>N92</f>
        <v>0</v>
      </c>
      <c r="Y92" s="69" t="s">
        <v>67</v>
      </c>
    </row>
    <row r="93" spans="1:25" ht="16.5" customHeight="1">
      <c r="A93" s="54" t="s">
        <v>68</v>
      </c>
      <c r="B93" s="55"/>
      <c r="C93" s="55"/>
      <c r="D93" s="34"/>
      <c r="E93" s="55"/>
      <c r="F93" s="55"/>
      <c r="G93" s="57"/>
      <c r="H93" s="56" t="str">
        <f>IF(B93="","",((E93*B93+F93*C93)/SUM(B93:C93)))</f>
        <v/>
      </c>
      <c r="I93" s="3"/>
      <c r="J93" s="54" t="s">
        <v>68</v>
      </c>
      <c r="K93" s="55"/>
      <c r="L93" s="55"/>
      <c r="M93" s="55"/>
      <c r="N93" s="58"/>
      <c r="O93" s="58"/>
      <c r="P93" s="58"/>
      <c r="R93" s="19" t="str">
        <f t="shared" si="6"/>
        <v>23/24</v>
      </c>
      <c r="S93" s="61" t="str">
        <f t="shared" si="7"/>
        <v>'0780</v>
      </c>
      <c r="T93" s="67">
        <v>7007</v>
      </c>
      <c r="U93" s="67"/>
      <c r="V93" s="61"/>
      <c r="W93" s="61"/>
      <c r="X93" s="62">
        <f>O92</f>
        <v>0</v>
      </c>
      <c r="Y93" s="69" t="s">
        <v>69</v>
      </c>
    </row>
    <row r="94" spans="1:25" ht="18" customHeight="1">
      <c r="A94" s="35" t="s">
        <v>70</v>
      </c>
      <c r="B94" s="59" t="str">
        <f>IF(B86="","",(B93+B92)/B86)</f>
        <v/>
      </c>
      <c r="C94" s="59" t="str">
        <f>IF(B86="","",(C93+C92)/B86)</f>
        <v/>
      </c>
      <c r="D94" s="59" t="str">
        <f>IF(B86="","",(D93+D92)/B86)</f>
        <v/>
      </c>
      <c r="E94" s="214" t="str">
        <f>IF(B86="","",IF(B94+C94+D94&gt;Bovinos!$AD$5," -&gt; índices (somados) acima da média",IF(B94+C94+D94&lt;Bovinos!$AD$4," -&gt; índices (somados) abaixo da média","")))</f>
        <v/>
      </c>
      <c r="F94" s="214"/>
      <c r="G94" s="214"/>
      <c r="H94" s="214"/>
      <c r="I94" s="3"/>
      <c r="J94" s="35" t="s">
        <v>70</v>
      </c>
      <c r="K94" s="60" t="str">
        <f>IF(B86="","-",(K93+K92)/B86)</f>
        <v>-</v>
      </c>
      <c r="L94" s="60" t="str">
        <f>IF(B86="","-",(L93+L92)/B86)</f>
        <v>-</v>
      </c>
      <c r="M94" s="60" t="str">
        <f>IF(B86="","-",(M93+M92+O92+N92+P92)/B86)</f>
        <v>-</v>
      </c>
      <c r="N94" s="215" t="str">
        <f>IF(AND(K94="-",L94="-",M94="-"),"",IF(K94&gt;Bovinos!$AA$5," -&gt; índice(s) fora da faixa média",IF(K94&lt;Bovinos!$AA$4," -&gt; índice(s) fora da faixa média",IF(L94&gt;Bovinos!$AB$5," -&gt; índice(s) fora da faixa média",IF(L94&lt;Bovinos!$AB$4," -&gt; índice(s) fora da faixa média",IF(M94&gt;Bovinos!$AC$5," -&gt; índice(s) fora da faixa média",IF(M94&lt;Bovinos!$AC$4," -&gt; índice(s) fora da faixa média","")))))))</f>
        <v/>
      </c>
      <c r="O94" s="215"/>
      <c r="P94" s="215"/>
      <c r="R94" s="19" t="str">
        <f t="shared" si="6"/>
        <v>23/24</v>
      </c>
      <c r="S94" s="61" t="str">
        <f t="shared" si="7"/>
        <v>'0780</v>
      </c>
      <c r="T94" s="67">
        <v>7008</v>
      </c>
      <c r="U94" s="67"/>
      <c r="V94" s="61"/>
      <c r="W94" s="61"/>
      <c r="X94" s="62">
        <f>P92</f>
        <v>0</v>
      </c>
      <c r="Y94" s="69" t="s">
        <v>71</v>
      </c>
    </row>
    <row r="95" spans="1:25" ht="7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R95" s="19" t="str">
        <f t="shared" si="6"/>
        <v>23/24</v>
      </c>
      <c r="S95" s="61" t="str">
        <f t="shared" si="7"/>
        <v>'0780</v>
      </c>
      <c r="T95" s="62" t="s">
        <v>72</v>
      </c>
      <c r="U95" s="62"/>
      <c r="V95" s="61"/>
      <c r="W95" s="16"/>
      <c r="X95" s="62">
        <f>+M92</f>
        <v>0</v>
      </c>
      <c r="Y95" s="63" t="s">
        <v>73</v>
      </c>
    </row>
    <row r="96" spans="1:25" ht="7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R96" s="19" t="str">
        <f t="shared" si="6"/>
        <v>23/24</v>
      </c>
      <c r="S96" s="61" t="str">
        <f t="shared" si="7"/>
        <v>'0780</v>
      </c>
      <c r="T96" s="62" t="s">
        <v>74</v>
      </c>
      <c r="U96" s="62">
        <f>+H86</f>
        <v>0</v>
      </c>
      <c r="V96" s="61"/>
      <c r="W96" s="16"/>
      <c r="X96" s="62"/>
      <c r="Y96" s="63" t="s">
        <v>75</v>
      </c>
    </row>
    <row r="97" spans="1:25" ht="16.5" customHeight="1">
      <c r="A97" s="18" t="s">
        <v>18</v>
      </c>
      <c r="B97" s="18" t="s">
        <v>86</v>
      </c>
      <c r="C97" s="18" t="s">
        <v>87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R97" s="19" t="str">
        <f t="shared" si="6"/>
        <v>23/24</v>
      </c>
      <c r="S97" s="20" t="str">
        <f>+B97</f>
        <v>'0790</v>
      </c>
      <c r="T97" s="21">
        <v>7014</v>
      </c>
      <c r="U97" s="21"/>
      <c r="V97" s="22" t="e">
        <f>J101</f>
        <v>#DIV/0!</v>
      </c>
      <c r="W97" s="22"/>
      <c r="X97" s="22"/>
      <c r="Y97" s="23" t="s">
        <v>21</v>
      </c>
    </row>
    <row r="98" spans="1:25" ht="6" customHeight="1">
      <c r="A98" s="25"/>
      <c r="B98" s="26"/>
      <c r="C98" s="27"/>
      <c r="D98" s="27"/>
      <c r="E98" s="27"/>
      <c r="F98" s="27"/>
      <c r="G98" s="3"/>
      <c r="H98" s="3"/>
      <c r="I98" s="28"/>
      <c r="J98" s="3"/>
      <c r="K98" s="3"/>
      <c r="L98" s="29"/>
      <c r="M98" s="3"/>
      <c r="N98" s="3"/>
      <c r="O98" s="3"/>
      <c r="P98" s="3"/>
      <c r="R98" s="19" t="str">
        <f t="shared" si="6"/>
        <v>23/24</v>
      </c>
      <c r="S98" s="20" t="str">
        <f t="shared" ref="S98:S111" si="8">+S97</f>
        <v>'0790</v>
      </c>
      <c r="T98" s="22"/>
      <c r="U98" s="22"/>
      <c r="V98" s="30">
        <f>M101</f>
        <v>0</v>
      </c>
      <c r="W98" s="22"/>
      <c r="X98" s="22"/>
      <c r="Y98" s="22" t="s">
        <v>22</v>
      </c>
    </row>
    <row r="99" spans="1:25" ht="11.25" customHeight="1">
      <c r="A99" s="34"/>
      <c r="B99" s="216" t="s">
        <v>26</v>
      </c>
      <c r="C99" s="223" t="s">
        <v>27</v>
      </c>
      <c r="D99" s="223"/>
      <c r="E99" s="223" t="s">
        <v>28</v>
      </c>
      <c r="F99" s="223"/>
      <c r="G99" s="34"/>
      <c r="H99" s="223" t="s">
        <v>29</v>
      </c>
      <c r="I99" s="3"/>
      <c r="J99" s="224" t="s">
        <v>30</v>
      </c>
      <c r="K99" s="225"/>
      <c r="L99" s="220"/>
      <c r="M99" s="36"/>
      <c r="N99" s="3"/>
      <c r="O99" s="3"/>
      <c r="P99" s="226" t="s">
        <v>31</v>
      </c>
      <c r="R99" s="19" t="str">
        <f t="shared" si="6"/>
        <v>23/24</v>
      </c>
      <c r="S99" s="20" t="str">
        <f t="shared" si="8"/>
        <v>'0790</v>
      </c>
      <c r="T99" s="21" t="s">
        <v>32</v>
      </c>
      <c r="U99" s="21"/>
      <c r="V99" s="21">
        <f>+B101</f>
        <v>0</v>
      </c>
      <c r="W99" s="37" t="str">
        <f>+H107</f>
        <v/>
      </c>
      <c r="X99" s="21">
        <f>B107+C107</f>
        <v>0</v>
      </c>
      <c r="Y99" s="23" t="s">
        <v>33</v>
      </c>
    </row>
    <row r="100" spans="1:25" ht="12" customHeight="1">
      <c r="A100" s="34"/>
      <c r="B100" s="216"/>
      <c r="C100" s="38" t="s">
        <v>35</v>
      </c>
      <c r="D100" s="38" t="s">
        <v>36</v>
      </c>
      <c r="E100" s="38" t="s">
        <v>35</v>
      </c>
      <c r="F100" s="38" t="s">
        <v>36</v>
      </c>
      <c r="G100" s="34"/>
      <c r="H100" s="223"/>
      <c r="I100" s="3"/>
      <c r="J100" s="224"/>
      <c r="K100" s="225"/>
      <c r="L100" s="220"/>
      <c r="M100" s="34"/>
      <c r="N100" s="3"/>
      <c r="O100" s="3"/>
      <c r="P100" s="226"/>
      <c r="R100" s="19" t="str">
        <f t="shared" si="6"/>
        <v>23/24</v>
      </c>
      <c r="S100" s="20" t="str">
        <f t="shared" si="8"/>
        <v>'0790</v>
      </c>
      <c r="T100" s="21" t="s">
        <v>37</v>
      </c>
      <c r="U100" s="21"/>
      <c r="V100" s="39"/>
      <c r="W100" s="37" t="str">
        <f>H108</f>
        <v/>
      </c>
      <c r="X100" s="21">
        <f>B108+C108</f>
        <v>0</v>
      </c>
      <c r="Y100" s="23" t="s">
        <v>38</v>
      </c>
    </row>
    <row r="101" spans="1:25" ht="16.5" customHeight="1">
      <c r="A101" s="216" t="s">
        <v>39</v>
      </c>
      <c r="B101" s="219"/>
      <c r="C101" s="40"/>
      <c r="D101" s="40"/>
      <c r="E101" s="40"/>
      <c r="F101" s="40"/>
      <c r="G101" s="41" t="str">
        <f>IF(SUM(C102:F102)=0,"",IF(SUM(C101:F101)&lt;1,"&lt;100%",IF(SUM(C101:F101)&gt;1,"&gt;100%","OK")))</f>
        <v/>
      </c>
      <c r="H101" s="42"/>
      <c r="I101" s="3"/>
      <c r="J101" s="43" t="e">
        <f>'Leite_-_Produção'!Q16</f>
        <v>#DIV/0!</v>
      </c>
      <c r="K101" s="44"/>
      <c r="L101" s="220"/>
      <c r="M101" s="36"/>
      <c r="N101" s="3"/>
      <c r="O101" s="3"/>
      <c r="P101" s="45" t="e">
        <f>SUM(F102+D102)/H101</f>
        <v>#DIV/0!</v>
      </c>
      <c r="R101" s="19" t="str">
        <f t="shared" si="6"/>
        <v>23/24</v>
      </c>
      <c r="S101" s="20" t="str">
        <f t="shared" si="8"/>
        <v>'0790</v>
      </c>
      <c r="T101" s="46">
        <v>7590</v>
      </c>
      <c r="U101" s="46"/>
      <c r="V101" s="39"/>
      <c r="W101" s="47">
        <f>+G107</f>
        <v>0</v>
      </c>
      <c r="X101" s="21">
        <f>D107</f>
        <v>0</v>
      </c>
      <c r="Y101" s="48" t="s">
        <v>40</v>
      </c>
    </row>
    <row r="102" spans="1:25" ht="16.5" customHeight="1">
      <c r="A102" s="216"/>
      <c r="B102" s="219"/>
      <c r="C102" s="49">
        <f>+C101*B101</f>
        <v>0</v>
      </c>
      <c r="D102" s="49">
        <f>+D101*B101</f>
        <v>0</v>
      </c>
      <c r="E102" s="49">
        <f>+E101*B101</f>
        <v>0</v>
      </c>
      <c r="F102" s="49">
        <f>+F101*B101</f>
        <v>0</v>
      </c>
      <c r="G102" s="34"/>
      <c r="H102" s="34"/>
      <c r="I102" s="3"/>
      <c r="J102" s="34"/>
      <c r="K102" s="34"/>
      <c r="L102" s="220"/>
      <c r="M102" s="34"/>
      <c r="N102" s="34"/>
      <c r="O102" s="34"/>
      <c r="P102" s="34"/>
      <c r="R102" s="19" t="str">
        <f t="shared" si="6"/>
        <v>23/24</v>
      </c>
      <c r="S102" s="20" t="str">
        <f t="shared" si="8"/>
        <v>'0790</v>
      </c>
      <c r="T102" s="21" t="s">
        <v>41</v>
      </c>
      <c r="U102" s="21"/>
      <c r="V102" s="39"/>
      <c r="W102" s="39"/>
      <c r="X102" s="21">
        <f>K107</f>
        <v>0</v>
      </c>
      <c r="Y102" s="23" t="s">
        <v>42</v>
      </c>
    </row>
    <row r="103" spans="1:25" ht="4.5" customHeight="1">
      <c r="A103" s="50"/>
      <c r="B103" s="51"/>
      <c r="C103" s="52"/>
      <c r="D103" s="52"/>
      <c r="E103" s="52"/>
      <c r="F103" s="52"/>
      <c r="G103" s="52"/>
      <c r="H103" s="34"/>
      <c r="I103" s="28"/>
      <c r="J103" s="34"/>
      <c r="K103" s="34"/>
      <c r="L103" s="53"/>
      <c r="M103" s="34"/>
      <c r="N103" s="34"/>
      <c r="O103" s="34"/>
      <c r="P103" s="34"/>
      <c r="R103" s="19" t="str">
        <f t="shared" si="6"/>
        <v>23/24</v>
      </c>
      <c r="S103" s="20" t="str">
        <f t="shared" si="8"/>
        <v>'0790</v>
      </c>
      <c r="T103" s="21" t="s">
        <v>43</v>
      </c>
      <c r="U103" s="21"/>
      <c r="V103" s="39"/>
      <c r="W103" s="39"/>
      <c r="X103" s="21">
        <f>K108</f>
        <v>0</v>
      </c>
      <c r="Y103" s="23" t="s">
        <v>44</v>
      </c>
    </row>
    <row r="104" spans="1:25" ht="16.5" customHeight="1">
      <c r="A104" s="221" t="s">
        <v>45</v>
      </c>
      <c r="B104" s="222" t="s">
        <v>46</v>
      </c>
      <c r="C104" s="222"/>
      <c r="D104" s="222"/>
      <c r="E104" s="222" t="s">
        <v>47</v>
      </c>
      <c r="F104" s="222"/>
      <c r="G104" s="222"/>
      <c r="H104" s="223" t="s">
        <v>48</v>
      </c>
      <c r="I104" s="3"/>
      <c r="J104" s="221" t="s">
        <v>45</v>
      </c>
      <c r="K104" s="222" t="s">
        <v>49</v>
      </c>
      <c r="L104" s="222"/>
      <c r="M104" s="222"/>
      <c r="N104" s="216" t="s">
        <v>50</v>
      </c>
      <c r="O104" s="216"/>
      <c r="P104" s="216"/>
      <c r="R104" s="19" t="str">
        <f t="shared" si="6"/>
        <v>23/24</v>
      </c>
      <c r="S104" s="20" t="str">
        <f t="shared" si="8"/>
        <v>'0790</v>
      </c>
      <c r="T104" s="21" t="s">
        <v>51</v>
      </c>
      <c r="U104" s="21"/>
      <c r="V104" s="39"/>
      <c r="W104" s="39"/>
      <c r="X104" s="21">
        <f>L107</f>
        <v>0</v>
      </c>
      <c r="Y104" s="23" t="s">
        <v>52</v>
      </c>
    </row>
    <row r="105" spans="1:25" ht="16.5" customHeight="1">
      <c r="A105" s="221"/>
      <c r="B105" s="217" t="s">
        <v>53</v>
      </c>
      <c r="C105" s="217" t="s">
        <v>54</v>
      </c>
      <c r="D105" s="217" t="s">
        <v>55</v>
      </c>
      <c r="E105" s="217" t="s">
        <v>53</v>
      </c>
      <c r="F105" s="217" t="s">
        <v>54</v>
      </c>
      <c r="G105" s="217" t="s">
        <v>55</v>
      </c>
      <c r="H105" s="223"/>
      <c r="I105" s="3"/>
      <c r="J105" s="221"/>
      <c r="K105" s="218" t="s">
        <v>56</v>
      </c>
      <c r="L105" s="218" t="s">
        <v>57</v>
      </c>
      <c r="M105" s="218" t="s">
        <v>58</v>
      </c>
      <c r="N105" s="216"/>
      <c r="O105" s="216"/>
      <c r="P105" s="216"/>
      <c r="R105" s="19" t="str">
        <f t="shared" si="6"/>
        <v>23/24</v>
      </c>
      <c r="S105" s="20" t="str">
        <f t="shared" si="8"/>
        <v>'0790</v>
      </c>
      <c r="T105" s="21" t="s">
        <v>59</v>
      </c>
      <c r="U105" s="21"/>
      <c r="V105" s="22"/>
      <c r="W105" s="22"/>
      <c r="X105" s="21">
        <f>+L108</f>
        <v>0</v>
      </c>
      <c r="Y105" s="23" t="s">
        <v>60</v>
      </c>
    </row>
    <row r="106" spans="1:25" ht="18" customHeight="1">
      <c r="A106" s="221"/>
      <c r="B106" s="217"/>
      <c r="C106" s="217"/>
      <c r="D106" s="217"/>
      <c r="E106" s="217"/>
      <c r="F106" s="217"/>
      <c r="G106" s="217"/>
      <c r="H106" s="223"/>
      <c r="I106" s="3"/>
      <c r="J106" s="221"/>
      <c r="K106" s="218"/>
      <c r="L106" s="218"/>
      <c r="M106" s="218"/>
      <c r="N106" s="54" t="s">
        <v>61</v>
      </c>
      <c r="O106" s="54" t="s">
        <v>62</v>
      </c>
      <c r="P106" s="54" t="s">
        <v>63</v>
      </c>
      <c r="R106" s="19" t="str">
        <f t="shared" si="6"/>
        <v>23/24</v>
      </c>
      <c r="S106" s="20" t="str">
        <f t="shared" si="8"/>
        <v>'0790</v>
      </c>
      <c r="T106" s="21" t="s">
        <v>64</v>
      </c>
      <c r="U106" s="21"/>
      <c r="V106" s="22"/>
      <c r="W106" s="22"/>
      <c r="X106" s="21">
        <f>+M108</f>
        <v>0</v>
      </c>
      <c r="Y106" s="23" t="s">
        <v>65</v>
      </c>
    </row>
    <row r="107" spans="1:25" ht="16.5" customHeight="1">
      <c r="A107" s="54" t="s">
        <v>66</v>
      </c>
      <c r="B107" s="55"/>
      <c r="C107" s="55"/>
      <c r="D107" s="55"/>
      <c r="E107" s="55"/>
      <c r="F107" s="55"/>
      <c r="G107" s="55"/>
      <c r="H107" s="56" t="str">
        <f>IF(B107="","",((E107*B107+F107*C107)/SUM(B107:C107)))</f>
        <v/>
      </c>
      <c r="I107" s="3"/>
      <c r="J107" s="54" t="s">
        <v>66</v>
      </c>
      <c r="K107" s="55"/>
      <c r="L107" s="55"/>
      <c r="M107" s="55"/>
      <c r="N107" s="55"/>
      <c r="O107" s="55"/>
      <c r="P107" s="55"/>
      <c r="R107" s="19" t="str">
        <f t="shared" si="6"/>
        <v>23/24</v>
      </c>
      <c r="S107" s="20" t="str">
        <f t="shared" si="8"/>
        <v>'0790</v>
      </c>
      <c r="T107" s="46">
        <v>7006</v>
      </c>
      <c r="U107" s="46"/>
      <c r="V107" s="22"/>
      <c r="W107" s="22"/>
      <c r="X107" s="21">
        <f>N107</f>
        <v>0</v>
      </c>
      <c r="Y107" s="48" t="s">
        <v>67</v>
      </c>
    </row>
    <row r="108" spans="1:25" ht="16.5" customHeight="1">
      <c r="A108" s="54" t="s">
        <v>68</v>
      </c>
      <c r="B108" s="55"/>
      <c r="C108" s="55"/>
      <c r="D108" s="34"/>
      <c r="E108" s="55"/>
      <c r="F108" s="55"/>
      <c r="G108" s="57"/>
      <c r="H108" s="56" t="str">
        <f>IF(B108="","",((E108*B108+F108*C108)/SUM(B108:C108)))</f>
        <v/>
      </c>
      <c r="I108" s="3"/>
      <c r="J108" s="54" t="s">
        <v>68</v>
      </c>
      <c r="K108" s="55"/>
      <c r="L108" s="55"/>
      <c r="M108" s="55"/>
      <c r="N108" s="58"/>
      <c r="O108" s="58"/>
      <c r="P108" s="58"/>
      <c r="R108" s="19" t="str">
        <f t="shared" si="6"/>
        <v>23/24</v>
      </c>
      <c r="S108" s="20" t="str">
        <f t="shared" si="8"/>
        <v>'0790</v>
      </c>
      <c r="T108" s="46">
        <v>7007</v>
      </c>
      <c r="U108" s="46"/>
      <c r="V108" s="22"/>
      <c r="W108" s="22"/>
      <c r="X108" s="21">
        <f>O107</f>
        <v>0</v>
      </c>
      <c r="Y108" s="48" t="s">
        <v>69</v>
      </c>
    </row>
    <row r="109" spans="1:25" ht="18" customHeight="1">
      <c r="A109" s="35" t="s">
        <v>70</v>
      </c>
      <c r="B109" s="59" t="str">
        <f>IF(B101="","",(B108+B107)/B101)</f>
        <v/>
      </c>
      <c r="C109" s="59" t="str">
        <f>IF(B101="","",(C108+C107)/B101)</f>
        <v/>
      </c>
      <c r="D109" s="59" t="str">
        <f>IF(B101="","",(D108+D107)/B101)</f>
        <v/>
      </c>
      <c r="E109" s="214" t="str">
        <f>IF(B101="","",IF(B109+C109+D109&gt;Bovinos!$AD$5," -&gt; índices (somados) acima da média",IF(B109+C109+D109&lt;Bovinos!$AD$4," -&gt; índices (somados) abaixo da média","")))</f>
        <v/>
      </c>
      <c r="F109" s="214"/>
      <c r="G109" s="214"/>
      <c r="H109" s="214"/>
      <c r="I109" s="3"/>
      <c r="J109" s="35" t="s">
        <v>70</v>
      </c>
      <c r="K109" s="60" t="str">
        <f>IF(B101="","-",(K108+K107)/B101)</f>
        <v>-</v>
      </c>
      <c r="L109" s="60" t="str">
        <f>IF(B101="","-",(L108+L107)/B101)</f>
        <v>-</v>
      </c>
      <c r="M109" s="60" t="str">
        <f>IF(B101="","-",(M108+M107+O107+N107+P107)/B101)</f>
        <v>-</v>
      </c>
      <c r="N109" s="215" t="str">
        <f>IF(AND(K109="-",L109="-",M109="-"),"",IF(K109&gt;Bovinos!$AA$5," -&gt; índice(s) fora da faixa média",IF(K109&lt;Bovinos!$AA$4," -&gt; índice(s) fora da faixa média",IF(L109&gt;Bovinos!$AB$5," -&gt; índice(s) fora da faixa média",IF(L109&lt;Bovinos!$AB$4," -&gt; índice(s) fora da faixa média",IF(M109&gt;Bovinos!$AC$5," -&gt; índice(s) fora da faixa média",IF(M109&lt;Bovinos!$AC$4," -&gt; índice(s) fora da faixa média","")))))))</f>
        <v/>
      </c>
      <c r="O109" s="215"/>
      <c r="P109" s="215"/>
      <c r="R109" s="19" t="str">
        <f t="shared" si="6"/>
        <v>23/24</v>
      </c>
      <c r="S109" s="20" t="str">
        <f t="shared" si="8"/>
        <v>'0790</v>
      </c>
      <c r="T109" s="46">
        <v>7008</v>
      </c>
      <c r="U109" s="46"/>
      <c r="V109" s="22"/>
      <c r="W109" s="22"/>
      <c r="X109" s="21">
        <f>P107</f>
        <v>0</v>
      </c>
      <c r="Y109" s="48" t="s">
        <v>71</v>
      </c>
    </row>
    <row r="110" spans="1:25" ht="7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R110" s="19" t="str">
        <f t="shared" si="6"/>
        <v>23/24</v>
      </c>
      <c r="S110" s="20" t="str">
        <f t="shared" si="8"/>
        <v>'0790</v>
      </c>
      <c r="T110" s="21" t="s">
        <v>72</v>
      </c>
      <c r="U110" s="21"/>
      <c r="V110" s="22"/>
      <c r="W110" s="22"/>
      <c r="X110" s="21">
        <f>+M107</f>
        <v>0</v>
      </c>
      <c r="Y110" s="23" t="s">
        <v>73</v>
      </c>
    </row>
    <row r="111" spans="1:25" ht="7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R111" s="19" t="str">
        <f t="shared" si="6"/>
        <v>23/24</v>
      </c>
      <c r="S111" s="20" t="str">
        <f t="shared" si="8"/>
        <v>'0790</v>
      </c>
      <c r="T111" s="21" t="s">
        <v>74</v>
      </c>
      <c r="U111" s="21">
        <f>+H101</f>
        <v>0</v>
      </c>
      <c r="V111" s="22"/>
      <c r="W111" s="22"/>
      <c r="X111" s="21"/>
      <c r="Y111" s="23" t="s">
        <v>75</v>
      </c>
    </row>
    <row r="112" spans="1:25" ht="16.5" customHeight="1">
      <c r="A112" s="18" t="s">
        <v>18</v>
      </c>
      <c r="B112" s="18" t="s">
        <v>88</v>
      </c>
      <c r="C112" s="18" t="s">
        <v>89</v>
      </c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R112" s="19" t="str">
        <f t="shared" si="6"/>
        <v>23/24</v>
      </c>
      <c r="S112" s="61" t="str">
        <f>+B112</f>
        <v>'0810</v>
      </c>
      <c r="T112" s="62">
        <v>7014</v>
      </c>
      <c r="U112" s="62"/>
      <c r="V112" s="61" t="e">
        <f>J116</f>
        <v>#DIV/0!</v>
      </c>
      <c r="W112" s="61"/>
      <c r="X112" s="61"/>
      <c r="Y112" s="63" t="s">
        <v>21</v>
      </c>
    </row>
    <row r="113" spans="1:25" ht="6" customHeight="1">
      <c r="A113" s="25"/>
      <c r="B113" s="26"/>
      <c r="C113" s="27"/>
      <c r="D113" s="27"/>
      <c r="E113" s="27"/>
      <c r="F113" s="27"/>
      <c r="G113" s="3"/>
      <c r="H113" s="3"/>
      <c r="I113" s="28"/>
      <c r="J113" s="3"/>
      <c r="K113" s="3"/>
      <c r="L113" s="29"/>
      <c r="M113" s="3"/>
      <c r="N113" s="3"/>
      <c r="O113" s="3"/>
      <c r="P113" s="3"/>
      <c r="R113" s="19" t="str">
        <f t="shared" si="6"/>
        <v>23/24</v>
      </c>
      <c r="S113" s="61" t="str">
        <f t="shared" ref="S113:S126" si="9">+S112</f>
        <v>'0810</v>
      </c>
      <c r="T113" s="61"/>
      <c r="U113" s="61"/>
      <c r="V113" s="64">
        <f>M116</f>
        <v>0</v>
      </c>
      <c r="W113" s="61"/>
      <c r="X113" s="61"/>
      <c r="Y113" s="1" t="s">
        <v>22</v>
      </c>
    </row>
    <row r="114" spans="1:25" ht="11.25" customHeight="1">
      <c r="A114" s="34"/>
      <c r="B114" s="216" t="s">
        <v>26</v>
      </c>
      <c r="C114" s="223" t="s">
        <v>27</v>
      </c>
      <c r="D114" s="223"/>
      <c r="E114" s="223" t="s">
        <v>28</v>
      </c>
      <c r="F114" s="223"/>
      <c r="G114" s="34"/>
      <c r="H114" s="223" t="s">
        <v>29</v>
      </c>
      <c r="I114" s="3"/>
      <c r="J114" s="224" t="s">
        <v>30</v>
      </c>
      <c r="K114" s="225"/>
      <c r="L114" s="220"/>
      <c r="M114" s="36"/>
      <c r="N114" s="3"/>
      <c r="O114" s="3"/>
      <c r="P114" s="226" t="s">
        <v>31</v>
      </c>
      <c r="R114" s="19" t="str">
        <f t="shared" si="6"/>
        <v>23/24</v>
      </c>
      <c r="S114" s="61" t="str">
        <f t="shared" si="9"/>
        <v>'0810</v>
      </c>
      <c r="T114" s="62" t="s">
        <v>32</v>
      </c>
      <c r="U114" s="62"/>
      <c r="V114" s="62">
        <f>+B116</f>
        <v>0</v>
      </c>
      <c r="W114" s="65" t="str">
        <f>+H122</f>
        <v/>
      </c>
      <c r="X114" s="62">
        <f>B122+C122</f>
        <v>0</v>
      </c>
      <c r="Y114" s="63" t="s">
        <v>33</v>
      </c>
    </row>
    <row r="115" spans="1:25" ht="12" customHeight="1">
      <c r="A115" s="34"/>
      <c r="B115" s="216"/>
      <c r="C115" s="38" t="s">
        <v>35</v>
      </c>
      <c r="D115" s="38" t="s">
        <v>36</v>
      </c>
      <c r="E115" s="38" t="s">
        <v>35</v>
      </c>
      <c r="F115" s="38" t="s">
        <v>36</v>
      </c>
      <c r="G115" s="34"/>
      <c r="H115" s="223"/>
      <c r="I115" s="3"/>
      <c r="J115" s="224"/>
      <c r="K115" s="225"/>
      <c r="L115" s="220"/>
      <c r="M115" s="34"/>
      <c r="N115" s="3"/>
      <c r="O115" s="3"/>
      <c r="P115" s="226"/>
      <c r="R115" s="19" t="str">
        <f t="shared" si="6"/>
        <v>23/24</v>
      </c>
      <c r="S115" s="61" t="str">
        <f t="shared" si="9"/>
        <v>'0810</v>
      </c>
      <c r="T115" s="62" t="s">
        <v>37</v>
      </c>
      <c r="U115" s="62"/>
      <c r="V115" s="66"/>
      <c r="W115" s="65" t="str">
        <f>H123</f>
        <v/>
      </c>
      <c r="X115" s="62">
        <f>B123+C123</f>
        <v>0</v>
      </c>
      <c r="Y115" s="63" t="s">
        <v>38</v>
      </c>
    </row>
    <row r="116" spans="1:25" ht="16.5" customHeight="1">
      <c r="A116" s="216" t="s">
        <v>39</v>
      </c>
      <c r="B116" s="219"/>
      <c r="C116" s="40"/>
      <c r="D116" s="40"/>
      <c r="E116" s="40"/>
      <c r="F116" s="40"/>
      <c r="G116" s="41" t="str">
        <f>IF(SUM(C117:F117)=0,"",IF(SUM(C116:F116)&lt;1,"&lt;100%",IF(SUM(C116:F116)&gt;1,"&gt;100%","OK")))</f>
        <v/>
      </c>
      <c r="H116" s="42"/>
      <c r="I116" s="3"/>
      <c r="J116" s="43" t="e">
        <f>'Leite_-_Produção'!Q17</f>
        <v>#DIV/0!</v>
      </c>
      <c r="K116" s="44"/>
      <c r="L116" s="220"/>
      <c r="M116" s="36"/>
      <c r="N116" s="3"/>
      <c r="O116" s="3"/>
      <c r="P116" s="45" t="e">
        <f>SUM(F117+D117)/H116</f>
        <v>#DIV/0!</v>
      </c>
      <c r="R116" s="19" t="str">
        <f t="shared" si="6"/>
        <v>23/24</v>
      </c>
      <c r="S116" s="61" t="str">
        <f t="shared" si="9"/>
        <v>'0810</v>
      </c>
      <c r="T116" s="67">
        <v>7590</v>
      </c>
      <c r="U116" s="67"/>
      <c r="V116" s="66"/>
      <c r="W116" s="68">
        <f>+G122</f>
        <v>0</v>
      </c>
      <c r="X116" s="62">
        <f>D122</f>
        <v>0</v>
      </c>
      <c r="Y116" s="69" t="s">
        <v>40</v>
      </c>
    </row>
    <row r="117" spans="1:25" ht="16.5" customHeight="1">
      <c r="A117" s="216"/>
      <c r="B117" s="219"/>
      <c r="C117" s="49">
        <f>+C116*B116</f>
        <v>0</v>
      </c>
      <c r="D117" s="49">
        <f>+D116*B116</f>
        <v>0</v>
      </c>
      <c r="E117" s="49">
        <f>+E116*B116</f>
        <v>0</v>
      </c>
      <c r="F117" s="49">
        <f>+F116*B116</f>
        <v>0</v>
      </c>
      <c r="G117" s="34"/>
      <c r="H117" s="34"/>
      <c r="I117" s="3"/>
      <c r="J117" s="34"/>
      <c r="K117" s="34"/>
      <c r="L117" s="220"/>
      <c r="M117" s="34"/>
      <c r="N117" s="34"/>
      <c r="O117" s="34"/>
      <c r="P117" s="34"/>
      <c r="R117" s="19" t="str">
        <f t="shared" si="6"/>
        <v>23/24</v>
      </c>
      <c r="S117" s="61" t="str">
        <f t="shared" si="9"/>
        <v>'0810</v>
      </c>
      <c r="T117" s="62" t="s">
        <v>41</v>
      </c>
      <c r="U117" s="62"/>
      <c r="V117" s="66"/>
      <c r="W117" s="66"/>
      <c r="X117" s="62">
        <f>K122</f>
        <v>0</v>
      </c>
      <c r="Y117" s="63" t="s">
        <v>42</v>
      </c>
    </row>
    <row r="118" spans="1:25" ht="4.5" customHeight="1">
      <c r="A118" s="50"/>
      <c r="B118" s="51"/>
      <c r="C118" s="52"/>
      <c r="D118" s="52"/>
      <c r="E118" s="52"/>
      <c r="F118" s="52"/>
      <c r="G118" s="52"/>
      <c r="H118" s="34"/>
      <c r="I118" s="28"/>
      <c r="J118" s="34"/>
      <c r="K118" s="34"/>
      <c r="L118" s="53"/>
      <c r="M118" s="34"/>
      <c r="N118" s="34"/>
      <c r="O118" s="34"/>
      <c r="P118" s="34"/>
      <c r="R118" s="19" t="str">
        <f t="shared" si="6"/>
        <v>23/24</v>
      </c>
      <c r="S118" s="61" t="str">
        <f t="shared" si="9"/>
        <v>'0810</v>
      </c>
      <c r="T118" s="62" t="s">
        <v>43</v>
      </c>
      <c r="U118" s="62"/>
      <c r="V118" s="66"/>
      <c r="W118" s="66"/>
      <c r="X118" s="62">
        <f>K123</f>
        <v>0</v>
      </c>
      <c r="Y118" s="63" t="s">
        <v>44</v>
      </c>
    </row>
    <row r="119" spans="1:25" ht="16.5" customHeight="1">
      <c r="A119" s="221" t="s">
        <v>45</v>
      </c>
      <c r="B119" s="222" t="s">
        <v>46</v>
      </c>
      <c r="C119" s="222"/>
      <c r="D119" s="222"/>
      <c r="E119" s="222" t="s">
        <v>47</v>
      </c>
      <c r="F119" s="222"/>
      <c r="G119" s="222"/>
      <c r="H119" s="223" t="s">
        <v>48</v>
      </c>
      <c r="I119" s="3"/>
      <c r="J119" s="221" t="s">
        <v>45</v>
      </c>
      <c r="K119" s="222" t="s">
        <v>49</v>
      </c>
      <c r="L119" s="222"/>
      <c r="M119" s="222"/>
      <c r="N119" s="216" t="s">
        <v>50</v>
      </c>
      <c r="O119" s="216"/>
      <c r="P119" s="216"/>
      <c r="R119" s="19" t="str">
        <f t="shared" si="6"/>
        <v>23/24</v>
      </c>
      <c r="S119" s="61" t="str">
        <f t="shared" si="9"/>
        <v>'0810</v>
      </c>
      <c r="T119" s="62" t="s">
        <v>51</v>
      </c>
      <c r="U119" s="62"/>
      <c r="V119" s="66"/>
      <c r="W119" s="66"/>
      <c r="X119" s="62">
        <f>L122</f>
        <v>0</v>
      </c>
      <c r="Y119" s="63" t="s">
        <v>52</v>
      </c>
    </row>
    <row r="120" spans="1:25" ht="16.5" customHeight="1">
      <c r="A120" s="221"/>
      <c r="B120" s="217" t="s">
        <v>53</v>
      </c>
      <c r="C120" s="217" t="s">
        <v>54</v>
      </c>
      <c r="D120" s="217" t="s">
        <v>55</v>
      </c>
      <c r="E120" s="217" t="s">
        <v>53</v>
      </c>
      <c r="F120" s="217" t="s">
        <v>54</v>
      </c>
      <c r="G120" s="217" t="s">
        <v>55</v>
      </c>
      <c r="H120" s="223"/>
      <c r="I120" s="3"/>
      <c r="J120" s="221"/>
      <c r="K120" s="218" t="s">
        <v>56</v>
      </c>
      <c r="L120" s="218" t="s">
        <v>57</v>
      </c>
      <c r="M120" s="218" t="s">
        <v>58</v>
      </c>
      <c r="N120" s="216"/>
      <c r="O120" s="216"/>
      <c r="P120" s="216"/>
      <c r="R120" s="19" t="str">
        <f t="shared" si="6"/>
        <v>23/24</v>
      </c>
      <c r="S120" s="61" t="str">
        <f t="shared" si="9"/>
        <v>'0810</v>
      </c>
      <c r="T120" s="62" t="s">
        <v>59</v>
      </c>
      <c r="U120" s="62"/>
      <c r="V120" s="61"/>
      <c r="W120" s="61"/>
      <c r="X120" s="62">
        <f>+L123</f>
        <v>0</v>
      </c>
      <c r="Y120" s="63" t="s">
        <v>60</v>
      </c>
    </row>
    <row r="121" spans="1:25" ht="18" customHeight="1">
      <c r="A121" s="221"/>
      <c r="B121" s="217"/>
      <c r="C121" s="217"/>
      <c r="D121" s="217"/>
      <c r="E121" s="217"/>
      <c r="F121" s="217"/>
      <c r="G121" s="217"/>
      <c r="H121" s="223"/>
      <c r="I121" s="3"/>
      <c r="J121" s="221"/>
      <c r="K121" s="218"/>
      <c r="L121" s="218"/>
      <c r="M121" s="218"/>
      <c r="N121" s="54" t="s">
        <v>61</v>
      </c>
      <c r="O121" s="54" t="s">
        <v>62</v>
      </c>
      <c r="P121" s="54" t="s">
        <v>63</v>
      </c>
      <c r="R121" s="19" t="str">
        <f t="shared" si="6"/>
        <v>23/24</v>
      </c>
      <c r="S121" s="61" t="str">
        <f t="shared" si="9"/>
        <v>'0810</v>
      </c>
      <c r="T121" s="62" t="s">
        <v>64</v>
      </c>
      <c r="U121" s="62"/>
      <c r="V121" s="61"/>
      <c r="W121" s="61"/>
      <c r="X121" s="62">
        <f>+M123</f>
        <v>0</v>
      </c>
      <c r="Y121" s="63" t="s">
        <v>65</v>
      </c>
    </row>
    <row r="122" spans="1:25" ht="16.5" customHeight="1">
      <c r="A122" s="54" t="s">
        <v>66</v>
      </c>
      <c r="B122" s="55"/>
      <c r="C122" s="55"/>
      <c r="D122" s="55"/>
      <c r="E122" s="55"/>
      <c r="F122" s="55"/>
      <c r="G122" s="55"/>
      <c r="H122" s="56" t="str">
        <f>IF(B122="","",((E122*B122+F122*C122)/SUM(B122:C122)))</f>
        <v/>
      </c>
      <c r="I122" s="3"/>
      <c r="J122" s="54" t="s">
        <v>66</v>
      </c>
      <c r="K122" s="55"/>
      <c r="L122" s="55"/>
      <c r="M122" s="55"/>
      <c r="N122" s="55"/>
      <c r="O122" s="55"/>
      <c r="P122" s="55"/>
      <c r="R122" s="19" t="str">
        <f t="shared" si="6"/>
        <v>23/24</v>
      </c>
      <c r="S122" s="61" t="str">
        <f t="shared" si="9"/>
        <v>'0810</v>
      </c>
      <c r="T122" s="67">
        <v>7006</v>
      </c>
      <c r="U122" s="67"/>
      <c r="V122" s="61"/>
      <c r="W122" s="61"/>
      <c r="X122" s="62">
        <f>N122</f>
        <v>0</v>
      </c>
      <c r="Y122" s="69" t="s">
        <v>67</v>
      </c>
    </row>
    <row r="123" spans="1:25" ht="16.5" customHeight="1">
      <c r="A123" s="54" t="s">
        <v>68</v>
      </c>
      <c r="B123" s="55"/>
      <c r="C123" s="55"/>
      <c r="D123" s="34"/>
      <c r="E123" s="55"/>
      <c r="F123" s="55"/>
      <c r="G123" s="57"/>
      <c r="H123" s="56" t="str">
        <f>IF(B123="","",((E123*B123+F123*C123)/SUM(B123:C123)))</f>
        <v/>
      </c>
      <c r="I123" s="3"/>
      <c r="J123" s="54" t="s">
        <v>68</v>
      </c>
      <c r="K123" s="55"/>
      <c r="L123" s="55"/>
      <c r="M123" s="55"/>
      <c r="N123" s="58"/>
      <c r="O123" s="58"/>
      <c r="P123" s="58"/>
      <c r="R123" s="19" t="str">
        <f t="shared" si="6"/>
        <v>23/24</v>
      </c>
      <c r="S123" s="61" t="str">
        <f t="shared" si="9"/>
        <v>'0810</v>
      </c>
      <c r="T123" s="67">
        <v>7007</v>
      </c>
      <c r="U123" s="67"/>
      <c r="V123" s="61"/>
      <c r="W123" s="61"/>
      <c r="X123" s="62">
        <f>O122</f>
        <v>0</v>
      </c>
      <c r="Y123" s="69" t="s">
        <v>69</v>
      </c>
    </row>
    <row r="124" spans="1:25" ht="18" customHeight="1">
      <c r="A124" s="35" t="s">
        <v>70</v>
      </c>
      <c r="B124" s="59" t="str">
        <f>IF(B116="","",(B123+B122)/B116)</f>
        <v/>
      </c>
      <c r="C124" s="59" t="str">
        <f>IF(B116="","",(C123+C122)/B116)</f>
        <v/>
      </c>
      <c r="D124" s="59" t="str">
        <f>IF(B116="","",(D123+D122)/B116)</f>
        <v/>
      </c>
      <c r="E124" s="214" t="str">
        <f>IF(B116="","",IF(B124+C124+D124&gt;Bovinos!$AD$5," -&gt; índices (somados) acima da média",IF(B124+C124+D124&lt;Bovinos!$AD$4," -&gt; índices (somados) abaixo da média","")))</f>
        <v/>
      </c>
      <c r="F124" s="214"/>
      <c r="G124" s="214"/>
      <c r="H124" s="214"/>
      <c r="I124" s="3"/>
      <c r="J124" s="35" t="s">
        <v>70</v>
      </c>
      <c r="K124" s="60" t="str">
        <f>IF(B116="","-",(K123+K122)/B116)</f>
        <v>-</v>
      </c>
      <c r="L124" s="60" t="str">
        <f>IF(B116="","-",(L123+L122)/B116)</f>
        <v>-</v>
      </c>
      <c r="M124" s="60" t="str">
        <f>IF(B116="","-",(M123+M122+O122+N122+P122)/B116)</f>
        <v>-</v>
      </c>
      <c r="N124" s="215" t="str">
        <f>IF(AND(K124="-",L124="-",M124="-"),"",IF(K124&gt;Bovinos!$AA$5," -&gt; índice(s) fora da faixa média",IF(K124&lt;Bovinos!$AA$4," -&gt; índice(s) fora da faixa média",IF(L124&gt;Bovinos!$AB$5," -&gt; índice(s) fora da faixa média",IF(L124&lt;Bovinos!$AB$4," -&gt; índice(s) fora da faixa média",IF(M124&gt;Bovinos!$AC$5," -&gt; índice(s) fora da faixa média",IF(M124&lt;Bovinos!$AC$4," -&gt; índice(s) fora da faixa média","")))))))</f>
        <v/>
      </c>
      <c r="O124" s="215"/>
      <c r="P124" s="215"/>
      <c r="R124" s="19" t="str">
        <f t="shared" si="6"/>
        <v>23/24</v>
      </c>
      <c r="S124" s="61" t="str">
        <f t="shared" si="9"/>
        <v>'0810</v>
      </c>
      <c r="T124" s="67">
        <v>7008</v>
      </c>
      <c r="U124" s="67"/>
      <c r="V124" s="61"/>
      <c r="W124" s="61"/>
      <c r="X124" s="62">
        <f>P122</f>
        <v>0</v>
      </c>
      <c r="Y124" s="69" t="s">
        <v>71</v>
      </c>
    </row>
    <row r="125" spans="1:25" ht="7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R125" s="19" t="str">
        <f t="shared" si="6"/>
        <v>23/24</v>
      </c>
      <c r="S125" s="61" t="str">
        <f t="shared" si="9"/>
        <v>'0810</v>
      </c>
      <c r="T125" s="62" t="s">
        <v>72</v>
      </c>
      <c r="U125" s="62"/>
      <c r="V125" s="61"/>
      <c r="W125" s="16"/>
      <c r="X125" s="62">
        <f>+M122</f>
        <v>0</v>
      </c>
      <c r="Y125" s="63" t="s">
        <v>73</v>
      </c>
    </row>
    <row r="126" spans="1:25" ht="7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R126" s="19" t="str">
        <f t="shared" si="6"/>
        <v>23/24</v>
      </c>
      <c r="S126" s="61" t="str">
        <f t="shared" si="9"/>
        <v>'0810</v>
      </c>
      <c r="T126" s="62" t="s">
        <v>74</v>
      </c>
      <c r="U126" s="62">
        <f>+H116</f>
        <v>0</v>
      </c>
      <c r="V126" s="61"/>
      <c r="W126" s="16"/>
      <c r="X126" s="62"/>
      <c r="Y126" s="63" t="s">
        <v>75</v>
      </c>
    </row>
    <row r="127" spans="1:25" ht="16.5" customHeight="1">
      <c r="A127" s="18" t="s">
        <v>18</v>
      </c>
      <c r="B127" s="18" t="s">
        <v>90</v>
      </c>
      <c r="C127" s="18" t="s">
        <v>91</v>
      </c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R127" s="19" t="str">
        <f t="shared" si="6"/>
        <v>23/24</v>
      </c>
      <c r="S127" s="20" t="str">
        <f>+B127</f>
        <v>'1000</v>
      </c>
      <c r="T127" s="21">
        <v>7014</v>
      </c>
      <c r="U127" s="21"/>
      <c r="V127" s="22" t="e">
        <f>J131</f>
        <v>#DIV/0!</v>
      </c>
      <c r="W127" s="22"/>
      <c r="X127" s="22"/>
      <c r="Y127" s="23" t="s">
        <v>21</v>
      </c>
    </row>
    <row r="128" spans="1:25" ht="6" customHeight="1">
      <c r="A128" s="25"/>
      <c r="B128" s="26"/>
      <c r="C128" s="27"/>
      <c r="D128" s="27"/>
      <c r="E128" s="27"/>
      <c r="F128" s="27"/>
      <c r="G128" s="3"/>
      <c r="H128" s="3"/>
      <c r="I128" s="28"/>
      <c r="J128" s="3"/>
      <c r="K128" s="3"/>
      <c r="L128" s="29"/>
      <c r="M128" s="3"/>
      <c r="N128" s="3"/>
      <c r="O128" s="3"/>
      <c r="P128" s="3"/>
      <c r="R128" s="19" t="str">
        <f t="shared" si="6"/>
        <v>23/24</v>
      </c>
      <c r="S128" s="20" t="str">
        <f t="shared" ref="S128:S141" si="10">+S127</f>
        <v>'1000</v>
      </c>
      <c r="T128" s="22"/>
      <c r="U128" s="22"/>
      <c r="V128" s="30">
        <f>M131</f>
        <v>0</v>
      </c>
      <c r="W128" s="22"/>
      <c r="X128" s="22"/>
      <c r="Y128" s="22" t="s">
        <v>22</v>
      </c>
    </row>
    <row r="129" spans="1:25" ht="11.25" customHeight="1">
      <c r="A129" s="34"/>
      <c r="B129" s="216" t="s">
        <v>26</v>
      </c>
      <c r="C129" s="223" t="s">
        <v>27</v>
      </c>
      <c r="D129" s="223"/>
      <c r="E129" s="223" t="s">
        <v>28</v>
      </c>
      <c r="F129" s="223"/>
      <c r="G129" s="34"/>
      <c r="H129" s="223" t="s">
        <v>29</v>
      </c>
      <c r="I129" s="3"/>
      <c r="J129" s="224" t="s">
        <v>30</v>
      </c>
      <c r="K129" s="225"/>
      <c r="L129" s="220"/>
      <c r="M129" s="36"/>
      <c r="N129" s="3"/>
      <c r="O129" s="3"/>
      <c r="P129" s="226" t="s">
        <v>31</v>
      </c>
      <c r="R129" s="19" t="str">
        <f t="shared" si="6"/>
        <v>23/24</v>
      </c>
      <c r="S129" s="20" t="str">
        <f t="shared" si="10"/>
        <v>'1000</v>
      </c>
      <c r="T129" s="21" t="s">
        <v>32</v>
      </c>
      <c r="U129" s="21"/>
      <c r="V129" s="21">
        <f>+B131</f>
        <v>0</v>
      </c>
      <c r="W129" s="37" t="str">
        <f>+H137</f>
        <v/>
      </c>
      <c r="X129" s="21">
        <f>B137+C137</f>
        <v>0</v>
      </c>
      <c r="Y129" s="23" t="s">
        <v>33</v>
      </c>
    </row>
    <row r="130" spans="1:25" ht="12" customHeight="1">
      <c r="A130" s="34"/>
      <c r="B130" s="216"/>
      <c r="C130" s="38" t="s">
        <v>35</v>
      </c>
      <c r="D130" s="38" t="s">
        <v>36</v>
      </c>
      <c r="E130" s="38" t="s">
        <v>35</v>
      </c>
      <c r="F130" s="38" t="s">
        <v>36</v>
      </c>
      <c r="G130" s="34"/>
      <c r="H130" s="223"/>
      <c r="I130" s="3"/>
      <c r="J130" s="224"/>
      <c r="K130" s="225"/>
      <c r="L130" s="220"/>
      <c r="M130" s="34"/>
      <c r="N130" s="3"/>
      <c r="O130" s="3"/>
      <c r="P130" s="226"/>
      <c r="R130" s="19" t="str">
        <f t="shared" si="6"/>
        <v>23/24</v>
      </c>
      <c r="S130" s="20" t="str">
        <f t="shared" si="10"/>
        <v>'1000</v>
      </c>
      <c r="T130" s="21" t="s">
        <v>37</v>
      </c>
      <c r="U130" s="21"/>
      <c r="V130" s="39"/>
      <c r="W130" s="37" t="str">
        <f>H138</f>
        <v/>
      </c>
      <c r="X130" s="21">
        <f>B138+C138</f>
        <v>0</v>
      </c>
      <c r="Y130" s="23" t="s">
        <v>38</v>
      </c>
    </row>
    <row r="131" spans="1:25" ht="16.5" customHeight="1">
      <c r="A131" s="216" t="s">
        <v>39</v>
      </c>
      <c r="B131" s="219"/>
      <c r="C131" s="40"/>
      <c r="D131" s="40"/>
      <c r="E131" s="40"/>
      <c r="F131" s="40"/>
      <c r="G131" s="41" t="str">
        <f>IF(SUM(C132:F132)=0,"",IF(SUM(C131:F131)&lt;1,"&lt;100%",IF(SUM(C131:F131)&gt;1,"&gt;100%","OK")))</f>
        <v/>
      </c>
      <c r="H131" s="42"/>
      <c r="I131" s="3"/>
      <c r="J131" s="43" t="e">
        <f>'Leite_-_Produção'!Q18</f>
        <v>#DIV/0!</v>
      </c>
      <c r="K131" s="44"/>
      <c r="L131" s="220"/>
      <c r="M131" s="36"/>
      <c r="N131" s="3"/>
      <c r="O131" s="3"/>
      <c r="P131" s="45" t="e">
        <f>SUM(F132+D132)/H131</f>
        <v>#DIV/0!</v>
      </c>
      <c r="R131" s="19" t="str">
        <f t="shared" si="6"/>
        <v>23/24</v>
      </c>
      <c r="S131" s="20" t="str">
        <f t="shared" si="10"/>
        <v>'1000</v>
      </c>
      <c r="T131" s="46">
        <v>7590</v>
      </c>
      <c r="U131" s="46"/>
      <c r="V131" s="39"/>
      <c r="W131" s="47">
        <f>+G137</f>
        <v>0</v>
      </c>
      <c r="X131" s="21">
        <f>D137</f>
        <v>0</v>
      </c>
      <c r="Y131" s="48" t="s">
        <v>40</v>
      </c>
    </row>
    <row r="132" spans="1:25" ht="16.5" customHeight="1">
      <c r="A132" s="216"/>
      <c r="B132" s="219"/>
      <c r="C132" s="49">
        <f>+C131*B131</f>
        <v>0</v>
      </c>
      <c r="D132" s="49">
        <f>+D131*B131</f>
        <v>0</v>
      </c>
      <c r="E132" s="49">
        <f>+E131*B131</f>
        <v>0</v>
      </c>
      <c r="F132" s="49">
        <f>+F131*B131</f>
        <v>0</v>
      </c>
      <c r="G132" s="34"/>
      <c r="H132" s="34"/>
      <c r="I132" s="3"/>
      <c r="J132" s="34"/>
      <c r="K132" s="34"/>
      <c r="L132" s="220"/>
      <c r="M132" s="34"/>
      <c r="N132" s="34"/>
      <c r="O132" s="34"/>
      <c r="P132" s="34"/>
      <c r="R132" s="19" t="str">
        <f t="shared" si="6"/>
        <v>23/24</v>
      </c>
      <c r="S132" s="20" t="str">
        <f t="shared" si="10"/>
        <v>'1000</v>
      </c>
      <c r="T132" s="21" t="s">
        <v>41</v>
      </c>
      <c r="U132" s="21"/>
      <c r="V132" s="39"/>
      <c r="W132" s="39"/>
      <c r="X132" s="21">
        <f>K137</f>
        <v>0</v>
      </c>
      <c r="Y132" s="23" t="s">
        <v>42</v>
      </c>
    </row>
    <row r="133" spans="1:25" ht="4.5" customHeight="1">
      <c r="A133" s="50"/>
      <c r="B133" s="51"/>
      <c r="C133" s="52"/>
      <c r="D133" s="52"/>
      <c r="E133" s="52"/>
      <c r="F133" s="52"/>
      <c r="G133" s="52"/>
      <c r="H133" s="34"/>
      <c r="I133" s="28"/>
      <c r="J133" s="34"/>
      <c r="K133" s="34"/>
      <c r="L133" s="53"/>
      <c r="M133" s="34"/>
      <c r="N133" s="34"/>
      <c r="O133" s="34"/>
      <c r="P133" s="34"/>
      <c r="R133" s="19" t="str">
        <f t="shared" si="6"/>
        <v>23/24</v>
      </c>
      <c r="S133" s="20" t="str">
        <f t="shared" si="10"/>
        <v>'1000</v>
      </c>
      <c r="T133" s="21" t="s">
        <v>43</v>
      </c>
      <c r="U133" s="21"/>
      <c r="V133" s="39"/>
      <c r="W133" s="39"/>
      <c r="X133" s="21">
        <f>K138</f>
        <v>0</v>
      </c>
      <c r="Y133" s="23" t="s">
        <v>44</v>
      </c>
    </row>
    <row r="134" spans="1:25" ht="16.5" customHeight="1">
      <c r="A134" s="221" t="s">
        <v>45</v>
      </c>
      <c r="B134" s="222" t="s">
        <v>46</v>
      </c>
      <c r="C134" s="222"/>
      <c r="D134" s="222"/>
      <c r="E134" s="222" t="s">
        <v>47</v>
      </c>
      <c r="F134" s="222"/>
      <c r="G134" s="222"/>
      <c r="H134" s="223" t="s">
        <v>48</v>
      </c>
      <c r="I134" s="3"/>
      <c r="J134" s="221" t="s">
        <v>45</v>
      </c>
      <c r="K134" s="222" t="s">
        <v>49</v>
      </c>
      <c r="L134" s="222"/>
      <c r="M134" s="222"/>
      <c r="N134" s="216" t="s">
        <v>50</v>
      </c>
      <c r="O134" s="216"/>
      <c r="P134" s="216"/>
      <c r="R134" s="19" t="str">
        <f t="shared" si="6"/>
        <v>23/24</v>
      </c>
      <c r="S134" s="20" t="str">
        <f t="shared" si="10"/>
        <v>'1000</v>
      </c>
      <c r="T134" s="21" t="s">
        <v>51</v>
      </c>
      <c r="U134" s="21"/>
      <c r="V134" s="39"/>
      <c r="W134" s="39"/>
      <c r="X134" s="21">
        <f>L137</f>
        <v>0</v>
      </c>
      <c r="Y134" s="23" t="s">
        <v>52</v>
      </c>
    </row>
    <row r="135" spans="1:25" ht="16.5" customHeight="1">
      <c r="A135" s="221"/>
      <c r="B135" s="217" t="s">
        <v>53</v>
      </c>
      <c r="C135" s="217" t="s">
        <v>54</v>
      </c>
      <c r="D135" s="217" t="s">
        <v>55</v>
      </c>
      <c r="E135" s="217" t="s">
        <v>53</v>
      </c>
      <c r="F135" s="217" t="s">
        <v>54</v>
      </c>
      <c r="G135" s="217" t="s">
        <v>55</v>
      </c>
      <c r="H135" s="223"/>
      <c r="I135" s="3"/>
      <c r="J135" s="221"/>
      <c r="K135" s="218" t="s">
        <v>56</v>
      </c>
      <c r="L135" s="218" t="s">
        <v>57</v>
      </c>
      <c r="M135" s="218" t="s">
        <v>58</v>
      </c>
      <c r="N135" s="216"/>
      <c r="O135" s="216"/>
      <c r="P135" s="216"/>
      <c r="R135" s="19" t="str">
        <f t="shared" ref="R135:R198" si="11">+$S$5</f>
        <v>23/24</v>
      </c>
      <c r="S135" s="20" t="str">
        <f t="shared" si="10"/>
        <v>'1000</v>
      </c>
      <c r="T135" s="21" t="s">
        <v>59</v>
      </c>
      <c r="U135" s="21"/>
      <c r="V135" s="22"/>
      <c r="W135" s="22"/>
      <c r="X135" s="21">
        <f>+L138</f>
        <v>0</v>
      </c>
      <c r="Y135" s="23" t="s">
        <v>60</v>
      </c>
    </row>
    <row r="136" spans="1:25" ht="18" customHeight="1">
      <c r="A136" s="221"/>
      <c r="B136" s="217"/>
      <c r="C136" s="217"/>
      <c r="D136" s="217"/>
      <c r="E136" s="217"/>
      <c r="F136" s="217"/>
      <c r="G136" s="217"/>
      <c r="H136" s="223"/>
      <c r="I136" s="3"/>
      <c r="J136" s="221"/>
      <c r="K136" s="218"/>
      <c r="L136" s="218"/>
      <c r="M136" s="218"/>
      <c r="N136" s="54" t="s">
        <v>61</v>
      </c>
      <c r="O136" s="54" t="s">
        <v>62</v>
      </c>
      <c r="P136" s="54" t="s">
        <v>63</v>
      </c>
      <c r="R136" s="19" t="str">
        <f t="shared" si="11"/>
        <v>23/24</v>
      </c>
      <c r="S136" s="20" t="str">
        <f t="shared" si="10"/>
        <v>'1000</v>
      </c>
      <c r="T136" s="21" t="s">
        <v>64</v>
      </c>
      <c r="U136" s="21"/>
      <c r="V136" s="22"/>
      <c r="W136" s="22"/>
      <c r="X136" s="21">
        <f>+M138</f>
        <v>0</v>
      </c>
      <c r="Y136" s="23" t="s">
        <v>65</v>
      </c>
    </row>
    <row r="137" spans="1:25" ht="16.5" customHeight="1">
      <c r="A137" s="54" t="s">
        <v>66</v>
      </c>
      <c r="B137" s="55"/>
      <c r="C137" s="55"/>
      <c r="D137" s="55"/>
      <c r="E137" s="55"/>
      <c r="F137" s="55"/>
      <c r="G137" s="55"/>
      <c r="H137" s="56" t="str">
        <f>IF(B137="","",((E137*B137+F137*C137)/SUM(B137:C137)))</f>
        <v/>
      </c>
      <c r="I137" s="3"/>
      <c r="J137" s="54" t="s">
        <v>66</v>
      </c>
      <c r="K137" s="55"/>
      <c r="L137" s="55"/>
      <c r="M137" s="55"/>
      <c r="N137" s="55"/>
      <c r="O137" s="55"/>
      <c r="P137" s="55"/>
      <c r="R137" s="19" t="str">
        <f t="shared" si="11"/>
        <v>23/24</v>
      </c>
      <c r="S137" s="20" t="str">
        <f t="shared" si="10"/>
        <v>'1000</v>
      </c>
      <c r="T137" s="46">
        <v>7006</v>
      </c>
      <c r="U137" s="46"/>
      <c r="V137" s="22"/>
      <c r="W137" s="22"/>
      <c r="X137" s="21">
        <f>N137</f>
        <v>0</v>
      </c>
      <c r="Y137" s="48" t="s">
        <v>67</v>
      </c>
    </row>
    <row r="138" spans="1:25" ht="16.5" customHeight="1">
      <c r="A138" s="54" t="s">
        <v>68</v>
      </c>
      <c r="B138" s="55"/>
      <c r="C138" s="55"/>
      <c r="D138" s="34"/>
      <c r="E138" s="55"/>
      <c r="F138" s="55"/>
      <c r="G138" s="57"/>
      <c r="H138" s="56" t="str">
        <f>IF(B138="","",((E138*B138+F138*C138)/SUM(B138:C138)))</f>
        <v/>
      </c>
      <c r="I138" s="3"/>
      <c r="J138" s="54" t="s">
        <v>68</v>
      </c>
      <c r="K138" s="55"/>
      <c r="L138" s="55"/>
      <c r="M138" s="55"/>
      <c r="N138" s="58"/>
      <c r="O138" s="58"/>
      <c r="P138" s="58"/>
      <c r="R138" s="19" t="str">
        <f t="shared" si="11"/>
        <v>23/24</v>
      </c>
      <c r="S138" s="20" t="str">
        <f t="shared" si="10"/>
        <v>'1000</v>
      </c>
      <c r="T138" s="46">
        <v>7007</v>
      </c>
      <c r="U138" s="46"/>
      <c r="V138" s="22"/>
      <c r="W138" s="22"/>
      <c r="X138" s="21">
        <f>O137</f>
        <v>0</v>
      </c>
      <c r="Y138" s="48" t="s">
        <v>69</v>
      </c>
    </row>
    <row r="139" spans="1:25" ht="18" customHeight="1">
      <c r="A139" s="35" t="s">
        <v>70</v>
      </c>
      <c r="B139" s="59" t="str">
        <f>IF(B131="","",(B138+B137)/B131)</f>
        <v/>
      </c>
      <c r="C139" s="59" t="str">
        <f>IF(B131="","",(C138+C137)/B131)</f>
        <v/>
      </c>
      <c r="D139" s="59" t="str">
        <f>IF(B131="","",(D138+D137)/B131)</f>
        <v/>
      </c>
      <c r="E139" s="214" t="str">
        <f>IF(B131="","",IF(B139+C139+D139&gt;Bovinos!$AD$5," -&gt; índices (somados) acima da média",IF(B139+C139+D139&lt;Bovinos!$AD$4," -&gt; índices (somados) abaixo da média","")))</f>
        <v/>
      </c>
      <c r="F139" s="214"/>
      <c r="G139" s="214"/>
      <c r="H139" s="214"/>
      <c r="I139" s="3"/>
      <c r="J139" s="35" t="s">
        <v>70</v>
      </c>
      <c r="K139" s="60" t="str">
        <f>IF(B131="","-",(K138+K137)/B131)</f>
        <v>-</v>
      </c>
      <c r="L139" s="60" t="str">
        <f>IF(B131="","-",(L138+L137)/B131)</f>
        <v>-</v>
      </c>
      <c r="M139" s="60" t="str">
        <f>IF(B131="","-",(M138+M137+O137+N137+P137)/B131)</f>
        <v>-</v>
      </c>
      <c r="N139" s="215" t="str">
        <f>IF(AND(K139="-",L139="-",M139="-"),"",IF(K139&gt;Bovinos!$AA$5," -&gt; índice(s) fora da faixa média",IF(K139&lt;Bovinos!$AA$4," -&gt; índice(s) fora da faixa média",IF(L139&gt;Bovinos!$AB$5," -&gt; índice(s) fora da faixa média",IF(L139&lt;Bovinos!$AB$4," -&gt; índice(s) fora da faixa média",IF(M139&gt;Bovinos!$AC$5," -&gt; índice(s) fora da faixa média",IF(M139&lt;Bovinos!$AC$4," -&gt; índice(s) fora da faixa média","")))))))</f>
        <v/>
      </c>
      <c r="O139" s="215"/>
      <c r="P139" s="215"/>
      <c r="R139" s="19" t="str">
        <f t="shared" si="11"/>
        <v>23/24</v>
      </c>
      <c r="S139" s="20" t="str">
        <f t="shared" si="10"/>
        <v>'1000</v>
      </c>
      <c r="T139" s="46">
        <v>7008</v>
      </c>
      <c r="U139" s="46"/>
      <c r="V139" s="22"/>
      <c r="W139" s="22"/>
      <c r="X139" s="21">
        <f>P137</f>
        <v>0</v>
      </c>
      <c r="Y139" s="48" t="s">
        <v>71</v>
      </c>
    </row>
    <row r="140" spans="1:25" ht="7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R140" s="19" t="str">
        <f t="shared" si="11"/>
        <v>23/24</v>
      </c>
      <c r="S140" s="20" t="str">
        <f t="shared" si="10"/>
        <v>'1000</v>
      </c>
      <c r="T140" s="21" t="s">
        <v>72</v>
      </c>
      <c r="U140" s="21"/>
      <c r="V140" s="22"/>
      <c r="W140" s="22"/>
      <c r="X140" s="21">
        <f>+M137</f>
        <v>0</v>
      </c>
      <c r="Y140" s="23" t="s">
        <v>73</v>
      </c>
    </row>
    <row r="141" spans="1:25" ht="7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R141" s="19" t="str">
        <f t="shared" si="11"/>
        <v>23/24</v>
      </c>
      <c r="S141" s="20" t="str">
        <f t="shared" si="10"/>
        <v>'1000</v>
      </c>
      <c r="T141" s="21" t="s">
        <v>74</v>
      </c>
      <c r="U141" s="21">
        <f>+H131</f>
        <v>0</v>
      </c>
      <c r="V141" s="22"/>
      <c r="W141" s="22"/>
      <c r="X141" s="21"/>
      <c r="Y141" s="23" t="s">
        <v>75</v>
      </c>
    </row>
    <row r="142" spans="1:25" ht="16.5" customHeight="1">
      <c r="A142" s="18" t="s">
        <v>18</v>
      </c>
      <c r="B142" s="18" t="s">
        <v>92</v>
      </c>
      <c r="C142" s="18" t="s">
        <v>93</v>
      </c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R142" s="19" t="str">
        <f t="shared" si="11"/>
        <v>23/24</v>
      </c>
      <c r="S142" s="61" t="str">
        <f>+B142</f>
        <v>'1090</v>
      </c>
      <c r="T142" s="62">
        <v>7014</v>
      </c>
      <c r="U142" s="62"/>
      <c r="V142" s="61" t="e">
        <f>J146</f>
        <v>#DIV/0!</v>
      </c>
      <c r="W142" s="61"/>
      <c r="X142" s="61"/>
      <c r="Y142" s="63" t="s">
        <v>21</v>
      </c>
    </row>
    <row r="143" spans="1:25" ht="6" customHeight="1">
      <c r="A143" s="25"/>
      <c r="B143" s="26"/>
      <c r="C143" s="27"/>
      <c r="D143" s="27"/>
      <c r="E143" s="27"/>
      <c r="F143" s="27"/>
      <c r="G143" s="3"/>
      <c r="H143" s="3"/>
      <c r="I143" s="28"/>
      <c r="J143" s="3"/>
      <c r="K143" s="3"/>
      <c r="L143" s="29"/>
      <c r="M143" s="3"/>
      <c r="N143" s="3"/>
      <c r="O143" s="3"/>
      <c r="P143" s="3"/>
      <c r="R143" s="19" t="str">
        <f t="shared" si="11"/>
        <v>23/24</v>
      </c>
      <c r="S143" s="61" t="str">
        <f t="shared" ref="S143:S156" si="12">+S142</f>
        <v>'1090</v>
      </c>
      <c r="T143" s="61"/>
      <c r="U143" s="61"/>
      <c r="V143" s="64">
        <f>M146</f>
        <v>0</v>
      </c>
      <c r="W143" s="61"/>
      <c r="X143" s="61"/>
      <c r="Y143" s="1" t="s">
        <v>22</v>
      </c>
    </row>
    <row r="144" spans="1:25" ht="11.25" customHeight="1">
      <c r="A144" s="34"/>
      <c r="B144" s="216" t="s">
        <v>26</v>
      </c>
      <c r="C144" s="223" t="s">
        <v>27</v>
      </c>
      <c r="D144" s="223"/>
      <c r="E144" s="223" t="s">
        <v>28</v>
      </c>
      <c r="F144" s="223"/>
      <c r="G144" s="34"/>
      <c r="H144" s="223" t="s">
        <v>29</v>
      </c>
      <c r="I144" s="3"/>
      <c r="J144" s="224" t="s">
        <v>30</v>
      </c>
      <c r="K144" s="225"/>
      <c r="L144" s="220"/>
      <c r="M144" s="36"/>
      <c r="N144" s="3"/>
      <c r="O144" s="3"/>
      <c r="P144" s="226" t="s">
        <v>31</v>
      </c>
      <c r="R144" s="19" t="str">
        <f t="shared" si="11"/>
        <v>23/24</v>
      </c>
      <c r="S144" s="61" t="str">
        <f t="shared" si="12"/>
        <v>'1090</v>
      </c>
      <c r="T144" s="62" t="s">
        <v>32</v>
      </c>
      <c r="U144" s="62"/>
      <c r="V144" s="62">
        <f>+B146</f>
        <v>0</v>
      </c>
      <c r="W144" s="65" t="str">
        <f>+H152</f>
        <v/>
      </c>
      <c r="X144" s="62">
        <f>B152+C152</f>
        <v>0</v>
      </c>
      <c r="Y144" s="63" t="s">
        <v>33</v>
      </c>
    </row>
    <row r="145" spans="1:25" ht="12" customHeight="1">
      <c r="A145" s="34"/>
      <c r="B145" s="216"/>
      <c r="C145" s="38" t="s">
        <v>35</v>
      </c>
      <c r="D145" s="38" t="s">
        <v>36</v>
      </c>
      <c r="E145" s="38" t="s">
        <v>35</v>
      </c>
      <c r="F145" s="38" t="s">
        <v>36</v>
      </c>
      <c r="G145" s="34"/>
      <c r="H145" s="223"/>
      <c r="I145" s="3"/>
      <c r="J145" s="224"/>
      <c r="K145" s="225"/>
      <c r="L145" s="220"/>
      <c r="M145" s="34"/>
      <c r="N145" s="3"/>
      <c r="O145" s="3"/>
      <c r="P145" s="226"/>
      <c r="R145" s="19" t="str">
        <f t="shared" si="11"/>
        <v>23/24</v>
      </c>
      <c r="S145" s="61" t="str">
        <f t="shared" si="12"/>
        <v>'1090</v>
      </c>
      <c r="T145" s="62" t="s">
        <v>37</v>
      </c>
      <c r="U145" s="62"/>
      <c r="V145" s="66"/>
      <c r="W145" s="65" t="str">
        <f>H153</f>
        <v/>
      </c>
      <c r="X145" s="62">
        <f>B153+C153</f>
        <v>0</v>
      </c>
      <c r="Y145" s="63" t="s">
        <v>38</v>
      </c>
    </row>
    <row r="146" spans="1:25" ht="16.5" customHeight="1">
      <c r="A146" s="216" t="s">
        <v>39</v>
      </c>
      <c r="B146" s="219"/>
      <c r="C146" s="40"/>
      <c r="D146" s="40"/>
      <c r="E146" s="40"/>
      <c r="F146" s="40"/>
      <c r="G146" s="41" t="str">
        <f>IF(SUM(C147:F147)=0,"",IF(SUM(C146:F146)&lt;1,"&lt;100%",IF(SUM(C146:F146)&gt;1,"&gt;100%","OK")))</f>
        <v/>
      </c>
      <c r="H146" s="42"/>
      <c r="I146" s="3"/>
      <c r="J146" s="43" t="e">
        <f>'Leite_-_Produção'!Q19</f>
        <v>#DIV/0!</v>
      </c>
      <c r="K146" s="44"/>
      <c r="L146" s="220"/>
      <c r="M146" s="36"/>
      <c r="N146" s="3"/>
      <c r="O146" s="3"/>
      <c r="P146" s="45" t="e">
        <f>SUM(F147+D147)/H146</f>
        <v>#DIV/0!</v>
      </c>
      <c r="R146" s="19" t="str">
        <f t="shared" si="11"/>
        <v>23/24</v>
      </c>
      <c r="S146" s="61" t="str">
        <f t="shared" si="12"/>
        <v>'1090</v>
      </c>
      <c r="T146" s="67">
        <v>7590</v>
      </c>
      <c r="U146" s="67"/>
      <c r="V146" s="66"/>
      <c r="W146" s="68">
        <f>+G152</f>
        <v>0</v>
      </c>
      <c r="X146" s="62">
        <f>D152</f>
        <v>0</v>
      </c>
      <c r="Y146" s="69" t="s">
        <v>40</v>
      </c>
    </row>
    <row r="147" spans="1:25" ht="16.5" customHeight="1">
      <c r="A147" s="216"/>
      <c r="B147" s="219"/>
      <c r="C147" s="49">
        <f>+C146*B146</f>
        <v>0</v>
      </c>
      <c r="D147" s="49">
        <f>+D146*B146</f>
        <v>0</v>
      </c>
      <c r="E147" s="49">
        <f>+E146*B146</f>
        <v>0</v>
      </c>
      <c r="F147" s="49">
        <f>+F146*B146</f>
        <v>0</v>
      </c>
      <c r="G147" s="34"/>
      <c r="H147" s="34"/>
      <c r="I147" s="3"/>
      <c r="J147" s="34"/>
      <c r="K147" s="34"/>
      <c r="L147" s="220"/>
      <c r="M147" s="34"/>
      <c r="N147" s="34"/>
      <c r="O147" s="34"/>
      <c r="P147" s="34"/>
      <c r="R147" s="19" t="str">
        <f t="shared" si="11"/>
        <v>23/24</v>
      </c>
      <c r="S147" s="61" t="str">
        <f t="shared" si="12"/>
        <v>'1090</v>
      </c>
      <c r="T147" s="62" t="s">
        <v>41</v>
      </c>
      <c r="U147" s="62"/>
      <c r="V147" s="66"/>
      <c r="W147" s="66"/>
      <c r="X147" s="62">
        <f>K152</f>
        <v>0</v>
      </c>
      <c r="Y147" s="63" t="s">
        <v>42</v>
      </c>
    </row>
    <row r="148" spans="1:25" ht="4.5" customHeight="1">
      <c r="A148" s="50"/>
      <c r="B148" s="51"/>
      <c r="C148" s="52"/>
      <c r="D148" s="52"/>
      <c r="E148" s="52"/>
      <c r="F148" s="52"/>
      <c r="G148" s="52"/>
      <c r="H148" s="34"/>
      <c r="I148" s="28"/>
      <c r="J148" s="34"/>
      <c r="K148" s="34"/>
      <c r="L148" s="53"/>
      <c r="M148" s="34"/>
      <c r="N148" s="34"/>
      <c r="O148" s="34"/>
      <c r="P148" s="34"/>
      <c r="R148" s="19" t="str">
        <f t="shared" si="11"/>
        <v>23/24</v>
      </c>
      <c r="S148" s="61" t="str">
        <f t="shared" si="12"/>
        <v>'1090</v>
      </c>
      <c r="T148" s="62" t="s">
        <v>43</v>
      </c>
      <c r="U148" s="62"/>
      <c r="V148" s="66"/>
      <c r="W148" s="66"/>
      <c r="X148" s="62">
        <f>K153</f>
        <v>0</v>
      </c>
      <c r="Y148" s="63" t="s">
        <v>44</v>
      </c>
    </row>
    <row r="149" spans="1:25" ht="16.5" customHeight="1">
      <c r="A149" s="221" t="s">
        <v>45</v>
      </c>
      <c r="B149" s="222" t="s">
        <v>46</v>
      </c>
      <c r="C149" s="222"/>
      <c r="D149" s="222"/>
      <c r="E149" s="222" t="s">
        <v>47</v>
      </c>
      <c r="F149" s="222"/>
      <c r="G149" s="222"/>
      <c r="H149" s="223" t="s">
        <v>48</v>
      </c>
      <c r="I149" s="3"/>
      <c r="J149" s="221" t="s">
        <v>45</v>
      </c>
      <c r="K149" s="222" t="s">
        <v>49</v>
      </c>
      <c r="L149" s="222"/>
      <c r="M149" s="222"/>
      <c r="N149" s="216" t="s">
        <v>50</v>
      </c>
      <c r="O149" s="216"/>
      <c r="P149" s="216"/>
      <c r="R149" s="19" t="str">
        <f t="shared" si="11"/>
        <v>23/24</v>
      </c>
      <c r="S149" s="61" t="str">
        <f t="shared" si="12"/>
        <v>'1090</v>
      </c>
      <c r="T149" s="62" t="s">
        <v>51</v>
      </c>
      <c r="U149" s="62"/>
      <c r="V149" s="66"/>
      <c r="W149" s="66"/>
      <c r="X149" s="62">
        <f>L152</f>
        <v>0</v>
      </c>
      <c r="Y149" s="63" t="s">
        <v>52</v>
      </c>
    </row>
    <row r="150" spans="1:25" ht="16.5" customHeight="1">
      <c r="A150" s="221"/>
      <c r="B150" s="217" t="s">
        <v>53</v>
      </c>
      <c r="C150" s="217" t="s">
        <v>54</v>
      </c>
      <c r="D150" s="217" t="s">
        <v>55</v>
      </c>
      <c r="E150" s="217" t="s">
        <v>53</v>
      </c>
      <c r="F150" s="217" t="s">
        <v>54</v>
      </c>
      <c r="G150" s="217" t="s">
        <v>55</v>
      </c>
      <c r="H150" s="223"/>
      <c r="I150" s="3"/>
      <c r="J150" s="221"/>
      <c r="K150" s="218" t="s">
        <v>56</v>
      </c>
      <c r="L150" s="218" t="s">
        <v>57</v>
      </c>
      <c r="M150" s="218" t="s">
        <v>58</v>
      </c>
      <c r="N150" s="216"/>
      <c r="O150" s="216"/>
      <c r="P150" s="216"/>
      <c r="R150" s="19" t="str">
        <f t="shared" si="11"/>
        <v>23/24</v>
      </c>
      <c r="S150" s="61" t="str">
        <f t="shared" si="12"/>
        <v>'1090</v>
      </c>
      <c r="T150" s="62" t="s">
        <v>59</v>
      </c>
      <c r="U150" s="62"/>
      <c r="V150" s="61"/>
      <c r="W150" s="61"/>
      <c r="X150" s="62">
        <f>+L153</f>
        <v>0</v>
      </c>
      <c r="Y150" s="63" t="s">
        <v>60</v>
      </c>
    </row>
    <row r="151" spans="1:25" ht="18" customHeight="1">
      <c r="A151" s="221"/>
      <c r="B151" s="217"/>
      <c r="C151" s="217"/>
      <c r="D151" s="217"/>
      <c r="E151" s="217"/>
      <c r="F151" s="217"/>
      <c r="G151" s="217"/>
      <c r="H151" s="223"/>
      <c r="I151" s="3"/>
      <c r="J151" s="221"/>
      <c r="K151" s="218"/>
      <c r="L151" s="218"/>
      <c r="M151" s="218"/>
      <c r="N151" s="54" t="s">
        <v>61</v>
      </c>
      <c r="O151" s="54" t="s">
        <v>62</v>
      </c>
      <c r="P151" s="54" t="s">
        <v>63</v>
      </c>
      <c r="R151" s="19" t="str">
        <f t="shared" si="11"/>
        <v>23/24</v>
      </c>
      <c r="S151" s="61" t="str">
        <f t="shared" si="12"/>
        <v>'1090</v>
      </c>
      <c r="T151" s="62" t="s">
        <v>64</v>
      </c>
      <c r="U151" s="62"/>
      <c r="V151" s="61"/>
      <c r="W151" s="61"/>
      <c r="X151" s="62">
        <f>+M153</f>
        <v>0</v>
      </c>
      <c r="Y151" s="63" t="s">
        <v>65</v>
      </c>
    </row>
    <row r="152" spans="1:25" ht="16.5" customHeight="1">
      <c r="A152" s="54" t="s">
        <v>66</v>
      </c>
      <c r="B152" s="55"/>
      <c r="C152" s="55"/>
      <c r="D152" s="55"/>
      <c r="E152" s="55"/>
      <c r="F152" s="55"/>
      <c r="G152" s="55"/>
      <c r="H152" s="56" t="str">
        <f>IF(B152="","",((E152*B152+F152*C152)/SUM(B152:C152)))</f>
        <v/>
      </c>
      <c r="I152" s="3"/>
      <c r="J152" s="54" t="s">
        <v>66</v>
      </c>
      <c r="K152" s="55"/>
      <c r="L152" s="55"/>
      <c r="M152" s="55"/>
      <c r="N152" s="55"/>
      <c r="O152" s="55"/>
      <c r="P152" s="55"/>
      <c r="R152" s="19" t="str">
        <f t="shared" si="11"/>
        <v>23/24</v>
      </c>
      <c r="S152" s="61" t="str">
        <f t="shared" si="12"/>
        <v>'1090</v>
      </c>
      <c r="T152" s="67">
        <v>7006</v>
      </c>
      <c r="U152" s="67"/>
      <c r="V152" s="61"/>
      <c r="W152" s="61"/>
      <c r="X152" s="62">
        <f>N152</f>
        <v>0</v>
      </c>
      <c r="Y152" s="69" t="s">
        <v>67</v>
      </c>
    </row>
    <row r="153" spans="1:25" ht="16.5" customHeight="1">
      <c r="A153" s="54" t="s">
        <v>68</v>
      </c>
      <c r="B153" s="55"/>
      <c r="C153" s="55"/>
      <c r="D153" s="34"/>
      <c r="E153" s="55"/>
      <c r="F153" s="55"/>
      <c r="G153" s="57"/>
      <c r="H153" s="56" t="str">
        <f>IF(B153="","",((E153*B153+F153*C153)/SUM(B153:C153)))</f>
        <v/>
      </c>
      <c r="I153" s="3"/>
      <c r="J153" s="54" t="s">
        <v>68</v>
      </c>
      <c r="K153" s="55"/>
      <c r="L153" s="55"/>
      <c r="M153" s="55"/>
      <c r="N153" s="58"/>
      <c r="O153" s="58"/>
      <c r="P153" s="58"/>
      <c r="R153" s="19" t="str">
        <f t="shared" si="11"/>
        <v>23/24</v>
      </c>
      <c r="S153" s="61" t="str">
        <f t="shared" si="12"/>
        <v>'1090</v>
      </c>
      <c r="T153" s="67">
        <v>7007</v>
      </c>
      <c r="U153" s="67"/>
      <c r="V153" s="61"/>
      <c r="W153" s="61"/>
      <c r="X153" s="62">
        <f>O152</f>
        <v>0</v>
      </c>
      <c r="Y153" s="69" t="s">
        <v>69</v>
      </c>
    </row>
    <row r="154" spans="1:25" ht="18" customHeight="1">
      <c r="A154" s="35" t="s">
        <v>70</v>
      </c>
      <c r="B154" s="59" t="str">
        <f>IF(B146="","",(B153+B152)/B146)</f>
        <v/>
      </c>
      <c r="C154" s="59" t="str">
        <f>IF(B146="","",(C153+C152)/B146)</f>
        <v/>
      </c>
      <c r="D154" s="59" t="str">
        <f>IF(B146="","",(D153+D152)/B146)</f>
        <v/>
      </c>
      <c r="E154" s="214" t="str">
        <f>IF(B146="","",IF(B154+C154+D154&gt;Bovinos!$AD$5," -&gt; índices (somados) acima da média",IF(B154+C154+D154&lt;Bovinos!$AD$4," -&gt; índices (somados) abaixo da média","")))</f>
        <v/>
      </c>
      <c r="F154" s="214"/>
      <c r="G154" s="214"/>
      <c r="H154" s="214"/>
      <c r="I154" s="3"/>
      <c r="J154" s="35" t="s">
        <v>70</v>
      </c>
      <c r="K154" s="60" t="str">
        <f>IF(B146="","-",(K153+K152)/B146)</f>
        <v>-</v>
      </c>
      <c r="L154" s="60" t="str">
        <f>IF(B146="","-",(L153+L152)/B146)</f>
        <v>-</v>
      </c>
      <c r="M154" s="60" t="str">
        <f>IF(B146="","-",(M153+M152+O152+N152+P152)/B146)</f>
        <v>-</v>
      </c>
      <c r="N154" s="215" t="str">
        <f>IF(AND(K154="-",L154="-",M154="-"),"",IF(K154&gt;Bovinos!$AA$5," -&gt; índice(s) fora da faixa média",IF(K154&lt;Bovinos!$AA$4," -&gt; índice(s) fora da faixa média",IF(L154&gt;Bovinos!$AB$5," -&gt; índice(s) fora da faixa média",IF(L154&lt;Bovinos!$AB$4," -&gt; índice(s) fora da faixa média",IF(M154&gt;Bovinos!$AC$5," -&gt; índice(s) fora da faixa média",IF(M154&lt;Bovinos!$AC$4," -&gt; índice(s) fora da faixa média","")))))))</f>
        <v/>
      </c>
      <c r="O154" s="215"/>
      <c r="P154" s="215"/>
      <c r="R154" s="19" t="str">
        <f t="shared" si="11"/>
        <v>23/24</v>
      </c>
      <c r="S154" s="61" t="str">
        <f t="shared" si="12"/>
        <v>'1090</v>
      </c>
      <c r="T154" s="67">
        <v>7008</v>
      </c>
      <c r="U154" s="67"/>
      <c r="V154" s="61"/>
      <c r="W154" s="61"/>
      <c r="X154" s="62">
        <f>P152</f>
        <v>0</v>
      </c>
      <c r="Y154" s="69" t="s">
        <v>71</v>
      </c>
    </row>
    <row r="155" spans="1:25" ht="7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R155" s="19" t="str">
        <f t="shared" si="11"/>
        <v>23/24</v>
      </c>
      <c r="S155" s="61" t="str">
        <f t="shared" si="12"/>
        <v>'1090</v>
      </c>
      <c r="T155" s="62" t="s">
        <v>72</v>
      </c>
      <c r="U155" s="62"/>
      <c r="V155" s="61"/>
      <c r="W155" s="16"/>
      <c r="X155" s="62">
        <f>+M152</f>
        <v>0</v>
      </c>
      <c r="Y155" s="63" t="s">
        <v>73</v>
      </c>
    </row>
    <row r="156" spans="1:25" ht="7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R156" s="19" t="str">
        <f t="shared" si="11"/>
        <v>23/24</v>
      </c>
      <c r="S156" s="61" t="str">
        <f t="shared" si="12"/>
        <v>'1090</v>
      </c>
      <c r="T156" s="62" t="s">
        <v>74</v>
      </c>
      <c r="U156" s="62">
        <f>+H146</f>
        <v>0</v>
      </c>
      <c r="V156" s="61"/>
      <c r="W156" s="16"/>
      <c r="X156" s="62"/>
      <c r="Y156" s="63" t="s">
        <v>75</v>
      </c>
    </row>
    <row r="157" spans="1:25" ht="16.5" customHeight="1">
      <c r="A157" s="18" t="s">
        <v>18</v>
      </c>
      <c r="B157" s="18" t="s">
        <v>94</v>
      </c>
      <c r="C157" s="18" t="s">
        <v>95</v>
      </c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R157" s="19" t="str">
        <f t="shared" si="11"/>
        <v>23/24</v>
      </c>
      <c r="S157" s="61" t="str">
        <f>+B157</f>
        <v>'1110</v>
      </c>
      <c r="T157" s="62">
        <v>7014</v>
      </c>
      <c r="U157" s="62"/>
      <c r="V157" s="61" t="e">
        <f>J161</f>
        <v>#DIV/0!</v>
      </c>
      <c r="W157" s="61"/>
      <c r="X157" s="61"/>
      <c r="Y157" s="63" t="s">
        <v>21</v>
      </c>
    </row>
    <row r="158" spans="1:25" ht="6" customHeight="1">
      <c r="A158" s="25"/>
      <c r="B158" s="26"/>
      <c r="C158" s="27"/>
      <c r="D158" s="27"/>
      <c r="E158" s="27"/>
      <c r="F158" s="27"/>
      <c r="G158" s="3"/>
      <c r="H158" s="3"/>
      <c r="I158" s="28"/>
      <c r="J158" s="3"/>
      <c r="K158" s="3"/>
      <c r="L158" s="29"/>
      <c r="M158" s="3"/>
      <c r="N158" s="3"/>
      <c r="O158" s="3"/>
      <c r="P158" s="3"/>
      <c r="R158" s="19" t="str">
        <f t="shared" si="11"/>
        <v>23/24</v>
      </c>
      <c r="S158" s="61" t="str">
        <f t="shared" ref="S158:S171" si="13">+S157</f>
        <v>'1110</v>
      </c>
      <c r="T158" s="61"/>
      <c r="U158" s="61"/>
      <c r="V158" s="64">
        <f>M161</f>
        <v>0</v>
      </c>
      <c r="W158" s="61"/>
      <c r="X158" s="61"/>
      <c r="Y158" s="1" t="s">
        <v>22</v>
      </c>
    </row>
    <row r="159" spans="1:25" ht="11.25" customHeight="1">
      <c r="A159" s="34"/>
      <c r="B159" s="216" t="s">
        <v>26</v>
      </c>
      <c r="C159" s="223" t="s">
        <v>27</v>
      </c>
      <c r="D159" s="223"/>
      <c r="E159" s="223" t="s">
        <v>28</v>
      </c>
      <c r="F159" s="223"/>
      <c r="G159" s="34"/>
      <c r="H159" s="223" t="s">
        <v>29</v>
      </c>
      <c r="I159" s="3"/>
      <c r="J159" s="224" t="s">
        <v>30</v>
      </c>
      <c r="K159" s="225"/>
      <c r="L159" s="220"/>
      <c r="M159" s="36"/>
      <c r="N159" s="3"/>
      <c r="O159" s="3"/>
      <c r="P159" s="226" t="s">
        <v>31</v>
      </c>
      <c r="R159" s="19" t="str">
        <f t="shared" si="11"/>
        <v>23/24</v>
      </c>
      <c r="S159" s="61" t="str">
        <f t="shared" si="13"/>
        <v>'1110</v>
      </c>
      <c r="T159" s="62" t="s">
        <v>32</v>
      </c>
      <c r="U159" s="62"/>
      <c r="V159" s="62">
        <f>+B161</f>
        <v>0</v>
      </c>
      <c r="W159" s="65" t="str">
        <f>+H167</f>
        <v/>
      </c>
      <c r="X159" s="62">
        <f>B167+C167</f>
        <v>0</v>
      </c>
      <c r="Y159" s="63" t="s">
        <v>33</v>
      </c>
    </row>
    <row r="160" spans="1:25" ht="12" customHeight="1">
      <c r="A160" s="34"/>
      <c r="B160" s="216"/>
      <c r="C160" s="38" t="s">
        <v>35</v>
      </c>
      <c r="D160" s="38" t="s">
        <v>36</v>
      </c>
      <c r="E160" s="38" t="s">
        <v>35</v>
      </c>
      <c r="F160" s="38" t="s">
        <v>36</v>
      </c>
      <c r="G160" s="34"/>
      <c r="H160" s="223"/>
      <c r="I160" s="3"/>
      <c r="J160" s="224"/>
      <c r="K160" s="225"/>
      <c r="L160" s="220"/>
      <c r="M160" s="34"/>
      <c r="N160" s="3"/>
      <c r="O160" s="3"/>
      <c r="P160" s="226"/>
      <c r="R160" s="19" t="str">
        <f t="shared" si="11"/>
        <v>23/24</v>
      </c>
      <c r="S160" s="61" t="str">
        <f t="shared" si="13"/>
        <v>'1110</v>
      </c>
      <c r="T160" s="62" t="s">
        <v>37</v>
      </c>
      <c r="U160" s="62"/>
      <c r="V160" s="66"/>
      <c r="W160" s="65" t="str">
        <f>H168</f>
        <v/>
      </c>
      <c r="X160" s="62">
        <f>B168+C168</f>
        <v>0</v>
      </c>
      <c r="Y160" s="63" t="s">
        <v>38</v>
      </c>
    </row>
    <row r="161" spans="1:25" ht="16.5" customHeight="1">
      <c r="A161" s="216" t="s">
        <v>39</v>
      </c>
      <c r="B161" s="219"/>
      <c r="C161" s="40"/>
      <c r="D161" s="40"/>
      <c r="E161" s="40"/>
      <c r="F161" s="40"/>
      <c r="G161" s="41" t="str">
        <f>IF(SUM(C162:F162)=0,"",IF(SUM(C161:F161)&lt;1,"&lt;100%",IF(SUM(C161:F161)&gt;1,"&gt;100%","OK")))</f>
        <v/>
      </c>
      <c r="H161" s="42"/>
      <c r="I161" s="3"/>
      <c r="J161" s="43" t="e">
        <f>'Leite_-_Produção'!Q20</f>
        <v>#DIV/0!</v>
      </c>
      <c r="K161" s="44"/>
      <c r="L161" s="220"/>
      <c r="M161" s="36"/>
      <c r="N161" s="3"/>
      <c r="O161" s="3"/>
      <c r="P161" s="45" t="e">
        <f>SUM(F162+D162)/H161</f>
        <v>#DIV/0!</v>
      </c>
      <c r="R161" s="19" t="str">
        <f t="shared" si="11"/>
        <v>23/24</v>
      </c>
      <c r="S161" s="61" t="str">
        <f t="shared" si="13"/>
        <v>'1110</v>
      </c>
      <c r="T161" s="67">
        <v>7590</v>
      </c>
      <c r="U161" s="67"/>
      <c r="V161" s="66"/>
      <c r="W161" s="68">
        <f>+G167</f>
        <v>0</v>
      </c>
      <c r="X161" s="62">
        <f>D167</f>
        <v>0</v>
      </c>
      <c r="Y161" s="69" t="s">
        <v>40</v>
      </c>
    </row>
    <row r="162" spans="1:25" ht="16.5" customHeight="1">
      <c r="A162" s="216"/>
      <c r="B162" s="219"/>
      <c r="C162" s="49">
        <f>+C161*B161</f>
        <v>0</v>
      </c>
      <c r="D162" s="49">
        <f>+D161*B161</f>
        <v>0</v>
      </c>
      <c r="E162" s="49">
        <f>+E161*B161</f>
        <v>0</v>
      </c>
      <c r="F162" s="49">
        <f>+F161*B161</f>
        <v>0</v>
      </c>
      <c r="G162" s="34"/>
      <c r="H162" s="34"/>
      <c r="I162" s="3"/>
      <c r="J162" s="34"/>
      <c r="K162" s="34"/>
      <c r="L162" s="220"/>
      <c r="M162" s="34"/>
      <c r="N162" s="34"/>
      <c r="O162" s="34" t="s">
        <v>96</v>
      </c>
      <c r="P162" s="34"/>
      <c r="R162" s="19" t="str">
        <f t="shared" si="11"/>
        <v>23/24</v>
      </c>
      <c r="S162" s="61" t="str">
        <f t="shared" si="13"/>
        <v>'1110</v>
      </c>
      <c r="T162" s="62" t="s">
        <v>41</v>
      </c>
      <c r="U162" s="62"/>
      <c r="V162" s="66"/>
      <c r="W162" s="66"/>
      <c r="X162" s="62">
        <f>K167</f>
        <v>0</v>
      </c>
      <c r="Y162" s="63" t="s">
        <v>42</v>
      </c>
    </row>
    <row r="163" spans="1:25" ht="4.5" customHeight="1">
      <c r="A163" s="50"/>
      <c r="B163" s="51"/>
      <c r="C163" s="52"/>
      <c r="D163" s="52"/>
      <c r="E163" s="52"/>
      <c r="F163" s="52"/>
      <c r="G163" s="52"/>
      <c r="H163" s="34"/>
      <c r="I163" s="28"/>
      <c r="J163" s="34"/>
      <c r="K163" s="34"/>
      <c r="L163" s="53"/>
      <c r="M163" s="34"/>
      <c r="N163" s="34"/>
      <c r="O163" s="34"/>
      <c r="P163" s="34"/>
      <c r="R163" s="19" t="str">
        <f t="shared" si="11"/>
        <v>23/24</v>
      </c>
      <c r="S163" s="61" t="str">
        <f t="shared" si="13"/>
        <v>'1110</v>
      </c>
      <c r="T163" s="62" t="s">
        <v>43</v>
      </c>
      <c r="U163" s="62"/>
      <c r="V163" s="66"/>
      <c r="W163" s="66"/>
      <c r="X163" s="62">
        <f>K168</f>
        <v>0</v>
      </c>
      <c r="Y163" s="63" t="s">
        <v>44</v>
      </c>
    </row>
    <row r="164" spans="1:25" ht="16.5" customHeight="1">
      <c r="A164" s="221" t="s">
        <v>45</v>
      </c>
      <c r="B164" s="222" t="s">
        <v>46</v>
      </c>
      <c r="C164" s="222"/>
      <c r="D164" s="222"/>
      <c r="E164" s="222" t="s">
        <v>47</v>
      </c>
      <c r="F164" s="222"/>
      <c r="G164" s="222"/>
      <c r="H164" s="223" t="s">
        <v>48</v>
      </c>
      <c r="I164" s="3"/>
      <c r="J164" s="221" t="s">
        <v>45</v>
      </c>
      <c r="K164" s="222" t="s">
        <v>49</v>
      </c>
      <c r="L164" s="222"/>
      <c r="M164" s="222"/>
      <c r="N164" s="216" t="s">
        <v>50</v>
      </c>
      <c r="O164" s="216"/>
      <c r="P164" s="216"/>
      <c r="R164" s="19" t="str">
        <f t="shared" si="11"/>
        <v>23/24</v>
      </c>
      <c r="S164" s="61" t="str">
        <f t="shared" si="13"/>
        <v>'1110</v>
      </c>
      <c r="T164" s="62" t="s">
        <v>51</v>
      </c>
      <c r="U164" s="62"/>
      <c r="V164" s="66"/>
      <c r="W164" s="66"/>
      <c r="X164" s="62">
        <f>L167</f>
        <v>0</v>
      </c>
      <c r="Y164" s="63" t="s">
        <v>52</v>
      </c>
    </row>
    <row r="165" spans="1:25" ht="16.5" customHeight="1">
      <c r="A165" s="221"/>
      <c r="B165" s="217" t="s">
        <v>53</v>
      </c>
      <c r="C165" s="217" t="s">
        <v>54</v>
      </c>
      <c r="D165" s="217" t="s">
        <v>55</v>
      </c>
      <c r="E165" s="217" t="s">
        <v>53</v>
      </c>
      <c r="F165" s="217" t="s">
        <v>54</v>
      </c>
      <c r="G165" s="217" t="s">
        <v>55</v>
      </c>
      <c r="H165" s="223"/>
      <c r="I165" s="3"/>
      <c r="J165" s="221"/>
      <c r="K165" s="218" t="s">
        <v>56</v>
      </c>
      <c r="L165" s="218" t="s">
        <v>57</v>
      </c>
      <c r="M165" s="218" t="s">
        <v>58</v>
      </c>
      <c r="N165" s="216"/>
      <c r="O165" s="216"/>
      <c r="P165" s="216"/>
      <c r="R165" s="19" t="str">
        <f t="shared" si="11"/>
        <v>23/24</v>
      </c>
      <c r="S165" s="61" t="str">
        <f t="shared" si="13"/>
        <v>'1110</v>
      </c>
      <c r="T165" s="62" t="s">
        <v>59</v>
      </c>
      <c r="U165" s="62"/>
      <c r="V165" s="61"/>
      <c r="W165" s="61"/>
      <c r="X165" s="62">
        <f>+L168</f>
        <v>0</v>
      </c>
      <c r="Y165" s="63" t="s">
        <v>60</v>
      </c>
    </row>
    <row r="166" spans="1:25" ht="18" customHeight="1">
      <c r="A166" s="221"/>
      <c r="B166" s="217"/>
      <c r="C166" s="217"/>
      <c r="D166" s="217"/>
      <c r="E166" s="217"/>
      <c r="F166" s="217"/>
      <c r="G166" s="217"/>
      <c r="H166" s="223"/>
      <c r="I166" s="3"/>
      <c r="J166" s="221"/>
      <c r="K166" s="218"/>
      <c r="L166" s="218"/>
      <c r="M166" s="218"/>
      <c r="N166" s="54" t="s">
        <v>61</v>
      </c>
      <c r="O166" s="54" t="s">
        <v>62</v>
      </c>
      <c r="P166" s="54" t="s">
        <v>63</v>
      </c>
      <c r="R166" s="19" t="str">
        <f t="shared" si="11"/>
        <v>23/24</v>
      </c>
      <c r="S166" s="61" t="str">
        <f t="shared" si="13"/>
        <v>'1110</v>
      </c>
      <c r="T166" s="62" t="s">
        <v>64</v>
      </c>
      <c r="U166" s="62"/>
      <c r="V166" s="61"/>
      <c r="W166" s="61"/>
      <c r="X166" s="62">
        <f>+M168</f>
        <v>0</v>
      </c>
      <c r="Y166" s="63" t="s">
        <v>65</v>
      </c>
    </row>
    <row r="167" spans="1:25" ht="16.5" customHeight="1">
      <c r="A167" s="54" t="s">
        <v>66</v>
      </c>
      <c r="B167" s="55"/>
      <c r="C167" s="55"/>
      <c r="D167" s="55"/>
      <c r="E167" s="55"/>
      <c r="F167" s="55"/>
      <c r="G167" s="55"/>
      <c r="H167" s="56" t="str">
        <f>IF(B167="","",((E167*B167+F167*C167)/SUM(B167:C167)))</f>
        <v/>
      </c>
      <c r="I167" s="3"/>
      <c r="J167" s="54" t="s">
        <v>66</v>
      </c>
      <c r="K167" s="55"/>
      <c r="L167" s="55"/>
      <c r="M167" s="55"/>
      <c r="N167" s="55"/>
      <c r="O167" s="55"/>
      <c r="P167" s="55"/>
      <c r="R167" s="19" t="str">
        <f t="shared" si="11"/>
        <v>23/24</v>
      </c>
      <c r="S167" s="61" t="str">
        <f t="shared" si="13"/>
        <v>'1110</v>
      </c>
      <c r="T167" s="67">
        <v>7006</v>
      </c>
      <c r="U167" s="67"/>
      <c r="V167" s="61"/>
      <c r="W167" s="61"/>
      <c r="X167" s="62">
        <f>N167</f>
        <v>0</v>
      </c>
      <c r="Y167" s="69" t="s">
        <v>67</v>
      </c>
    </row>
    <row r="168" spans="1:25" ht="16.5" customHeight="1">
      <c r="A168" s="54" t="s">
        <v>68</v>
      </c>
      <c r="B168" s="55"/>
      <c r="C168" s="55"/>
      <c r="D168" s="34"/>
      <c r="E168" s="55"/>
      <c r="F168" s="55"/>
      <c r="G168" s="57"/>
      <c r="H168" s="56" t="str">
        <f>IF(B168="","",((E168*B168+F168*C168)/SUM(B168:C168)))</f>
        <v/>
      </c>
      <c r="I168" s="3"/>
      <c r="J168" s="54" t="s">
        <v>68</v>
      </c>
      <c r="K168" s="55"/>
      <c r="L168" s="55"/>
      <c r="M168" s="55"/>
      <c r="N168" s="58"/>
      <c r="O168" s="58"/>
      <c r="P168" s="58"/>
      <c r="R168" s="19" t="str">
        <f t="shared" si="11"/>
        <v>23/24</v>
      </c>
      <c r="S168" s="61" t="str">
        <f t="shared" si="13"/>
        <v>'1110</v>
      </c>
      <c r="T168" s="67">
        <v>7007</v>
      </c>
      <c r="U168" s="67"/>
      <c r="V168" s="61"/>
      <c r="W168" s="61"/>
      <c r="X168" s="62">
        <f>O167</f>
        <v>0</v>
      </c>
      <c r="Y168" s="69" t="s">
        <v>69</v>
      </c>
    </row>
    <row r="169" spans="1:25" ht="18" customHeight="1">
      <c r="A169" s="35" t="s">
        <v>70</v>
      </c>
      <c r="B169" s="59" t="str">
        <f>IF(B161="","",(B168+B167)/B161)</f>
        <v/>
      </c>
      <c r="C169" s="59" t="str">
        <f>IF(B161="","",(C168+C167)/B161)</f>
        <v/>
      </c>
      <c r="D169" s="59" t="str">
        <f>IF(B161="","",(D168+D167)/B161)</f>
        <v/>
      </c>
      <c r="E169" s="214" t="str">
        <f>IF(B161="","",IF(B169+C169+D169&gt;Bovinos!$AD$5," -&gt; índices (somados) acima da média",IF(B169+C169+D169&lt;Bovinos!$AD$4," -&gt; índices (somados) abaixo da média","")))</f>
        <v/>
      </c>
      <c r="F169" s="214"/>
      <c r="G169" s="214"/>
      <c r="H169" s="214"/>
      <c r="I169" s="3"/>
      <c r="J169" s="35" t="s">
        <v>70</v>
      </c>
      <c r="K169" s="60" t="str">
        <f>IF(B161="","-",(K168+K167)/B161)</f>
        <v>-</v>
      </c>
      <c r="L169" s="60" t="str">
        <f>IF(B161="","-",(L168+L167)/B161)</f>
        <v>-</v>
      </c>
      <c r="M169" s="60" t="str">
        <f>IF(B161="","-",(M168+M167+O167+N167+P167)/B161)</f>
        <v>-</v>
      </c>
      <c r="N169" s="215" t="str">
        <f>IF(AND(K169="-",L169="-",M169="-"),"",IF(K169&gt;Bovinos!$AA$5," -&gt; índice(s) fora da faixa média",IF(K169&lt;Bovinos!$AA$4," -&gt; índice(s) fora da faixa média",IF(L169&gt;Bovinos!$AB$5," -&gt; índice(s) fora da faixa média",IF(L169&lt;Bovinos!$AB$4," -&gt; índice(s) fora da faixa média",IF(M169&gt;Bovinos!$AC$5," -&gt; índice(s) fora da faixa média",IF(M169&lt;Bovinos!$AC$4," -&gt; índice(s) fora da faixa média","")))))))</f>
        <v/>
      </c>
      <c r="O169" s="215"/>
      <c r="P169" s="215"/>
      <c r="R169" s="19" t="str">
        <f t="shared" si="11"/>
        <v>23/24</v>
      </c>
      <c r="S169" s="61" t="str">
        <f t="shared" si="13"/>
        <v>'1110</v>
      </c>
      <c r="T169" s="67">
        <v>7008</v>
      </c>
      <c r="U169" s="67"/>
      <c r="V169" s="61"/>
      <c r="W169" s="61"/>
      <c r="X169" s="62">
        <f>P167</f>
        <v>0</v>
      </c>
      <c r="Y169" s="69" t="s">
        <v>71</v>
      </c>
    </row>
    <row r="170" spans="1:25" ht="7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R170" s="19" t="str">
        <f t="shared" si="11"/>
        <v>23/24</v>
      </c>
      <c r="S170" s="61" t="str">
        <f t="shared" si="13"/>
        <v>'1110</v>
      </c>
      <c r="T170" s="62" t="s">
        <v>72</v>
      </c>
      <c r="U170" s="62"/>
      <c r="V170" s="61"/>
      <c r="W170" s="16"/>
      <c r="X170" s="62">
        <f>+M167</f>
        <v>0</v>
      </c>
      <c r="Y170" s="63" t="s">
        <v>73</v>
      </c>
    </row>
    <row r="171" spans="1:25" ht="7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R171" s="19" t="str">
        <f t="shared" si="11"/>
        <v>23/24</v>
      </c>
      <c r="S171" s="61" t="str">
        <f t="shared" si="13"/>
        <v>'1110</v>
      </c>
      <c r="T171" s="62" t="s">
        <v>74</v>
      </c>
      <c r="U171" s="62">
        <f>+H161</f>
        <v>0</v>
      </c>
      <c r="V171" s="61"/>
      <c r="W171" s="16"/>
      <c r="X171" s="62"/>
      <c r="Y171" s="63" t="s">
        <v>75</v>
      </c>
    </row>
    <row r="172" spans="1:25" ht="16.5" customHeight="1">
      <c r="A172" s="18" t="s">
        <v>18</v>
      </c>
      <c r="B172" s="18" t="s">
        <v>97</v>
      </c>
      <c r="C172" s="18" t="s">
        <v>98</v>
      </c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R172" s="19" t="str">
        <f t="shared" si="11"/>
        <v>23/24</v>
      </c>
      <c r="S172" s="20" t="str">
        <f>+B172</f>
        <v>'1160</v>
      </c>
      <c r="T172" s="21">
        <v>7014</v>
      </c>
      <c r="U172" s="21"/>
      <c r="V172" s="22" t="e">
        <f>J176</f>
        <v>#DIV/0!</v>
      </c>
      <c r="W172" s="22"/>
      <c r="X172" s="22"/>
      <c r="Y172" s="23" t="s">
        <v>21</v>
      </c>
    </row>
    <row r="173" spans="1:25" ht="6" customHeight="1">
      <c r="A173" s="25"/>
      <c r="B173" s="26"/>
      <c r="C173" s="27"/>
      <c r="D173" s="27"/>
      <c r="E173" s="27"/>
      <c r="F173" s="27"/>
      <c r="G173" s="3"/>
      <c r="H173" s="3"/>
      <c r="I173" s="28"/>
      <c r="J173" s="3"/>
      <c r="K173" s="3"/>
      <c r="L173" s="29"/>
      <c r="M173" s="3"/>
      <c r="N173" s="3"/>
      <c r="O173" s="3"/>
      <c r="P173" s="3"/>
      <c r="R173" s="19" t="str">
        <f t="shared" si="11"/>
        <v>23/24</v>
      </c>
      <c r="S173" s="20" t="str">
        <f t="shared" ref="S173:S186" si="14">+S172</f>
        <v>'1160</v>
      </c>
      <c r="T173" s="22"/>
      <c r="U173" s="22"/>
      <c r="V173" s="30">
        <f>M176</f>
        <v>0</v>
      </c>
      <c r="W173" s="22"/>
      <c r="X173" s="22"/>
      <c r="Y173" s="22" t="s">
        <v>22</v>
      </c>
    </row>
    <row r="174" spans="1:25" ht="11.25" customHeight="1">
      <c r="A174" s="34"/>
      <c r="B174" s="216" t="s">
        <v>26</v>
      </c>
      <c r="C174" s="223" t="s">
        <v>27</v>
      </c>
      <c r="D174" s="223"/>
      <c r="E174" s="223" t="s">
        <v>28</v>
      </c>
      <c r="F174" s="223"/>
      <c r="G174" s="34"/>
      <c r="H174" s="223" t="s">
        <v>29</v>
      </c>
      <c r="I174" s="3"/>
      <c r="J174" s="224" t="s">
        <v>30</v>
      </c>
      <c r="K174" s="225"/>
      <c r="L174" s="220"/>
      <c r="M174" s="36"/>
      <c r="N174" s="3"/>
      <c r="O174" s="3"/>
      <c r="P174" s="226" t="s">
        <v>31</v>
      </c>
      <c r="R174" s="19" t="str">
        <f t="shared" si="11"/>
        <v>23/24</v>
      </c>
      <c r="S174" s="20" t="str">
        <f t="shared" si="14"/>
        <v>'1160</v>
      </c>
      <c r="T174" s="21" t="s">
        <v>32</v>
      </c>
      <c r="U174" s="21"/>
      <c r="V174" s="21">
        <f>+B176</f>
        <v>0</v>
      </c>
      <c r="W174" s="37" t="str">
        <f>+H182</f>
        <v/>
      </c>
      <c r="X174" s="21">
        <f>B182+C182</f>
        <v>0</v>
      </c>
      <c r="Y174" s="23" t="s">
        <v>33</v>
      </c>
    </row>
    <row r="175" spans="1:25" ht="12" customHeight="1">
      <c r="A175" s="34"/>
      <c r="B175" s="216"/>
      <c r="C175" s="38" t="s">
        <v>35</v>
      </c>
      <c r="D175" s="38" t="s">
        <v>36</v>
      </c>
      <c r="E175" s="38" t="s">
        <v>35</v>
      </c>
      <c r="F175" s="38" t="s">
        <v>36</v>
      </c>
      <c r="G175" s="34"/>
      <c r="H175" s="223"/>
      <c r="I175" s="3"/>
      <c r="J175" s="224"/>
      <c r="K175" s="225"/>
      <c r="L175" s="220"/>
      <c r="M175" s="34"/>
      <c r="N175" s="3"/>
      <c r="O175" s="3"/>
      <c r="P175" s="226"/>
      <c r="R175" s="19" t="str">
        <f t="shared" si="11"/>
        <v>23/24</v>
      </c>
      <c r="S175" s="20" t="str">
        <f t="shared" si="14"/>
        <v>'1160</v>
      </c>
      <c r="T175" s="21" t="s">
        <v>37</v>
      </c>
      <c r="U175" s="21"/>
      <c r="V175" s="39"/>
      <c r="W175" s="37" t="str">
        <f>H183</f>
        <v/>
      </c>
      <c r="X175" s="21">
        <f>B183+C183</f>
        <v>0</v>
      </c>
      <c r="Y175" s="23" t="s">
        <v>38</v>
      </c>
    </row>
    <row r="176" spans="1:25" ht="16.5" customHeight="1">
      <c r="A176" s="216" t="s">
        <v>39</v>
      </c>
      <c r="B176" s="219"/>
      <c r="C176" s="40"/>
      <c r="D176" s="40"/>
      <c r="E176" s="40"/>
      <c r="F176" s="40"/>
      <c r="G176" s="41" t="str">
        <f>IF(SUM(C177:F177)=0,"",IF(SUM(C176:F176)&lt;1,"&lt;100%",IF(SUM(C176:F176)&gt;1,"&gt;100%","OK")))</f>
        <v/>
      </c>
      <c r="H176" s="42"/>
      <c r="I176" s="3"/>
      <c r="J176" s="43" t="e">
        <f>'Leite_-_Produção'!Q21</f>
        <v>#DIV/0!</v>
      </c>
      <c r="K176" s="44"/>
      <c r="L176" s="220"/>
      <c r="M176" s="36"/>
      <c r="N176" s="3"/>
      <c r="O176" s="3"/>
      <c r="P176" s="45" t="e">
        <f>SUM(F177+D177)/H176</f>
        <v>#DIV/0!</v>
      </c>
      <c r="R176" s="19" t="str">
        <f t="shared" si="11"/>
        <v>23/24</v>
      </c>
      <c r="S176" s="20" t="str">
        <f t="shared" si="14"/>
        <v>'1160</v>
      </c>
      <c r="T176" s="46">
        <v>7590</v>
      </c>
      <c r="U176" s="46"/>
      <c r="V176" s="39"/>
      <c r="W176" s="47">
        <f>+G182</f>
        <v>0</v>
      </c>
      <c r="X176" s="21">
        <f>D182</f>
        <v>0</v>
      </c>
      <c r="Y176" s="48" t="s">
        <v>40</v>
      </c>
    </row>
    <row r="177" spans="1:25" ht="16.5" customHeight="1">
      <c r="A177" s="216"/>
      <c r="B177" s="219"/>
      <c r="C177" s="49">
        <f>+C176*B176</f>
        <v>0</v>
      </c>
      <c r="D177" s="49">
        <f>+D176*B176</f>
        <v>0</v>
      </c>
      <c r="E177" s="49">
        <f>+E176*B176</f>
        <v>0</v>
      </c>
      <c r="F177" s="49">
        <f>+F176*B176</f>
        <v>0</v>
      </c>
      <c r="G177" s="34"/>
      <c r="H177" s="34"/>
      <c r="I177" s="3"/>
      <c r="J177" s="34"/>
      <c r="K177" s="34"/>
      <c r="L177" s="220"/>
      <c r="M177" s="34"/>
      <c r="N177" s="34"/>
      <c r="O177" s="34"/>
      <c r="P177" s="34"/>
      <c r="R177" s="19" t="str">
        <f t="shared" si="11"/>
        <v>23/24</v>
      </c>
      <c r="S177" s="20" t="str">
        <f t="shared" si="14"/>
        <v>'1160</v>
      </c>
      <c r="T177" s="21" t="s">
        <v>41</v>
      </c>
      <c r="U177" s="21"/>
      <c r="V177" s="39"/>
      <c r="W177" s="39"/>
      <c r="X177" s="21">
        <f>K182</f>
        <v>0</v>
      </c>
      <c r="Y177" s="23" t="s">
        <v>42</v>
      </c>
    </row>
    <row r="178" spans="1:25" ht="4.5" customHeight="1">
      <c r="A178" s="50"/>
      <c r="B178" s="51"/>
      <c r="C178" s="52"/>
      <c r="D178" s="52"/>
      <c r="E178" s="52"/>
      <c r="F178" s="52"/>
      <c r="G178" s="52"/>
      <c r="H178" s="34"/>
      <c r="I178" s="28"/>
      <c r="J178" s="34"/>
      <c r="K178" s="34"/>
      <c r="L178" s="53"/>
      <c r="M178" s="34"/>
      <c r="N178" s="34"/>
      <c r="O178" s="34"/>
      <c r="P178" s="34"/>
      <c r="R178" s="19" t="str">
        <f t="shared" si="11"/>
        <v>23/24</v>
      </c>
      <c r="S178" s="20" t="str">
        <f t="shared" si="14"/>
        <v>'1160</v>
      </c>
      <c r="T178" s="21" t="s">
        <v>43</v>
      </c>
      <c r="U178" s="21"/>
      <c r="V178" s="39"/>
      <c r="W178" s="39"/>
      <c r="X178" s="21">
        <f>K183</f>
        <v>0</v>
      </c>
      <c r="Y178" s="23" t="s">
        <v>44</v>
      </c>
    </row>
    <row r="179" spans="1:25" ht="16.5" customHeight="1">
      <c r="A179" s="221" t="s">
        <v>45</v>
      </c>
      <c r="B179" s="222" t="s">
        <v>46</v>
      </c>
      <c r="C179" s="222"/>
      <c r="D179" s="222"/>
      <c r="E179" s="222" t="s">
        <v>47</v>
      </c>
      <c r="F179" s="222"/>
      <c r="G179" s="222"/>
      <c r="H179" s="223" t="s">
        <v>48</v>
      </c>
      <c r="I179" s="3"/>
      <c r="J179" s="221" t="s">
        <v>45</v>
      </c>
      <c r="K179" s="222" t="s">
        <v>49</v>
      </c>
      <c r="L179" s="222"/>
      <c r="M179" s="222"/>
      <c r="N179" s="216" t="s">
        <v>50</v>
      </c>
      <c r="O179" s="216"/>
      <c r="P179" s="216"/>
      <c r="R179" s="19" t="str">
        <f t="shared" si="11"/>
        <v>23/24</v>
      </c>
      <c r="S179" s="20" t="str">
        <f t="shared" si="14"/>
        <v>'1160</v>
      </c>
      <c r="T179" s="21" t="s">
        <v>51</v>
      </c>
      <c r="U179" s="21"/>
      <c r="V179" s="39"/>
      <c r="W179" s="39"/>
      <c r="X179" s="21">
        <f>L182</f>
        <v>0</v>
      </c>
      <c r="Y179" s="23" t="s">
        <v>52</v>
      </c>
    </row>
    <row r="180" spans="1:25" ht="16.5" customHeight="1">
      <c r="A180" s="221"/>
      <c r="B180" s="217" t="s">
        <v>53</v>
      </c>
      <c r="C180" s="217" t="s">
        <v>54</v>
      </c>
      <c r="D180" s="217" t="s">
        <v>55</v>
      </c>
      <c r="E180" s="217" t="s">
        <v>53</v>
      </c>
      <c r="F180" s="217" t="s">
        <v>54</v>
      </c>
      <c r="G180" s="217" t="s">
        <v>55</v>
      </c>
      <c r="H180" s="223"/>
      <c r="I180" s="3"/>
      <c r="J180" s="221"/>
      <c r="K180" s="218" t="s">
        <v>56</v>
      </c>
      <c r="L180" s="218" t="s">
        <v>57</v>
      </c>
      <c r="M180" s="218" t="s">
        <v>58</v>
      </c>
      <c r="N180" s="216"/>
      <c r="O180" s="216"/>
      <c r="P180" s="216"/>
      <c r="R180" s="19" t="str">
        <f t="shared" si="11"/>
        <v>23/24</v>
      </c>
      <c r="S180" s="20" t="str">
        <f t="shared" si="14"/>
        <v>'1160</v>
      </c>
      <c r="T180" s="21" t="s">
        <v>59</v>
      </c>
      <c r="U180" s="21"/>
      <c r="V180" s="22"/>
      <c r="W180" s="22"/>
      <c r="X180" s="21">
        <f>+L183</f>
        <v>0</v>
      </c>
      <c r="Y180" s="23" t="s">
        <v>60</v>
      </c>
    </row>
    <row r="181" spans="1:25" ht="18" customHeight="1">
      <c r="A181" s="221"/>
      <c r="B181" s="217"/>
      <c r="C181" s="217"/>
      <c r="D181" s="217"/>
      <c r="E181" s="217"/>
      <c r="F181" s="217"/>
      <c r="G181" s="217"/>
      <c r="H181" s="223"/>
      <c r="I181" s="3"/>
      <c r="J181" s="221"/>
      <c r="K181" s="218"/>
      <c r="L181" s="218"/>
      <c r="M181" s="218"/>
      <c r="N181" s="54" t="s">
        <v>61</v>
      </c>
      <c r="O181" s="54" t="s">
        <v>62</v>
      </c>
      <c r="P181" s="54" t="s">
        <v>63</v>
      </c>
      <c r="R181" s="19" t="str">
        <f t="shared" si="11"/>
        <v>23/24</v>
      </c>
      <c r="S181" s="20" t="str">
        <f t="shared" si="14"/>
        <v>'1160</v>
      </c>
      <c r="T181" s="21" t="s">
        <v>64</v>
      </c>
      <c r="U181" s="21"/>
      <c r="V181" s="22"/>
      <c r="W181" s="22"/>
      <c r="X181" s="21">
        <f>+M183</f>
        <v>0</v>
      </c>
      <c r="Y181" s="23" t="s">
        <v>65</v>
      </c>
    </row>
    <row r="182" spans="1:25" ht="16.5" customHeight="1">
      <c r="A182" s="54" t="s">
        <v>66</v>
      </c>
      <c r="B182" s="55"/>
      <c r="C182" s="55"/>
      <c r="D182" s="55"/>
      <c r="E182" s="55"/>
      <c r="F182" s="55"/>
      <c r="G182" s="55"/>
      <c r="H182" s="56" t="str">
        <f>IF(B182="","",((E182*B182+F182*C182)/SUM(B182:C182)))</f>
        <v/>
      </c>
      <c r="I182" s="3"/>
      <c r="J182" s="54" t="s">
        <v>66</v>
      </c>
      <c r="K182" s="55"/>
      <c r="L182" s="55"/>
      <c r="M182" s="55"/>
      <c r="N182" s="55"/>
      <c r="O182" s="55"/>
      <c r="P182" s="55"/>
      <c r="R182" s="19" t="str">
        <f t="shared" si="11"/>
        <v>23/24</v>
      </c>
      <c r="S182" s="20" t="str">
        <f t="shared" si="14"/>
        <v>'1160</v>
      </c>
      <c r="T182" s="46">
        <v>7006</v>
      </c>
      <c r="U182" s="46"/>
      <c r="V182" s="22"/>
      <c r="W182" s="22"/>
      <c r="X182" s="21">
        <f>N182</f>
        <v>0</v>
      </c>
      <c r="Y182" s="48" t="s">
        <v>67</v>
      </c>
    </row>
    <row r="183" spans="1:25" ht="16.5" customHeight="1">
      <c r="A183" s="54" t="s">
        <v>68</v>
      </c>
      <c r="B183" s="55"/>
      <c r="C183" s="55"/>
      <c r="D183" s="34"/>
      <c r="E183" s="55"/>
      <c r="F183" s="55"/>
      <c r="G183" s="57"/>
      <c r="H183" s="56" t="str">
        <f>IF(B183="","",((E183*B183+F183*C183)/SUM(B183:C183)))</f>
        <v/>
      </c>
      <c r="I183" s="3"/>
      <c r="J183" s="54" t="s">
        <v>68</v>
      </c>
      <c r="K183" s="55"/>
      <c r="L183" s="55"/>
      <c r="M183" s="55"/>
      <c r="N183" s="58"/>
      <c r="O183" s="58"/>
      <c r="P183" s="58"/>
      <c r="R183" s="19" t="str">
        <f t="shared" si="11"/>
        <v>23/24</v>
      </c>
      <c r="S183" s="20" t="str">
        <f t="shared" si="14"/>
        <v>'1160</v>
      </c>
      <c r="T183" s="46">
        <v>7007</v>
      </c>
      <c r="U183" s="46"/>
      <c r="V183" s="22"/>
      <c r="W183" s="22"/>
      <c r="X183" s="21">
        <f>O182</f>
        <v>0</v>
      </c>
      <c r="Y183" s="48" t="s">
        <v>69</v>
      </c>
    </row>
    <row r="184" spans="1:25" ht="18" customHeight="1">
      <c r="A184" s="35" t="s">
        <v>70</v>
      </c>
      <c r="B184" s="59" t="str">
        <f>IF(B176="","",(B183+B182)/B176)</f>
        <v/>
      </c>
      <c r="C184" s="59" t="str">
        <f>IF(B176="","",(C183+C182)/B176)</f>
        <v/>
      </c>
      <c r="D184" s="59" t="str">
        <f>IF(B176="","",(D183+D182)/B176)</f>
        <v/>
      </c>
      <c r="E184" s="214" t="str">
        <f>IF(B176="","",IF(B184+C184+D184&gt;Bovinos!$AD$5," -&gt; índices (somados) acima da média",IF(B184+C184+D184&lt;Bovinos!$AD$4," -&gt; índices (somados) abaixo da média","")))</f>
        <v/>
      </c>
      <c r="F184" s="214"/>
      <c r="G184" s="214"/>
      <c r="H184" s="214"/>
      <c r="I184" s="3"/>
      <c r="J184" s="35" t="s">
        <v>70</v>
      </c>
      <c r="K184" s="60" t="str">
        <f>IF(B176="","-",(K183+K182)/B176)</f>
        <v>-</v>
      </c>
      <c r="L184" s="60" t="str">
        <f>IF(B176="","-",(L183+L182)/B176)</f>
        <v>-</v>
      </c>
      <c r="M184" s="60" t="str">
        <f>IF(B176="","-",(M183+K183+O182+N182+P182)/B176)</f>
        <v>-</v>
      </c>
      <c r="N184" s="215" t="str">
        <f>IF(AND(K184="-",L184="-",M184="-"),"",IF(K184&gt;Bovinos!$AA$5," -&gt; índice(s) fora da faixa média",IF(K184&lt;Bovinos!$AA$4," -&gt; índice(s) fora da faixa média",IF(L184&gt;Bovinos!$AB$5," -&gt; índice(s) fora da faixa média",IF(L184&lt;Bovinos!$AB$4," -&gt; índice(s) fora da faixa média",IF(M184&gt;Bovinos!$AC$5," -&gt; índice(s) fora da faixa média",IF(M184&lt;Bovinos!$AC$4," -&gt; índice(s) fora da faixa média","")))))))</f>
        <v/>
      </c>
      <c r="O184" s="215"/>
      <c r="P184" s="215"/>
      <c r="R184" s="19" t="str">
        <f t="shared" si="11"/>
        <v>23/24</v>
      </c>
      <c r="S184" s="20" t="str">
        <f t="shared" si="14"/>
        <v>'1160</v>
      </c>
      <c r="T184" s="46">
        <v>7008</v>
      </c>
      <c r="U184" s="46"/>
      <c r="V184" s="22"/>
      <c r="W184" s="22"/>
      <c r="X184" s="21">
        <f>P182</f>
        <v>0</v>
      </c>
      <c r="Y184" s="48" t="s">
        <v>71</v>
      </c>
    </row>
    <row r="185" spans="1:25" ht="7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R185" s="19" t="str">
        <f t="shared" si="11"/>
        <v>23/24</v>
      </c>
      <c r="S185" s="20" t="str">
        <f t="shared" si="14"/>
        <v>'1160</v>
      </c>
      <c r="T185" s="21" t="s">
        <v>72</v>
      </c>
      <c r="U185" s="21"/>
      <c r="V185" s="22"/>
      <c r="W185" s="22"/>
      <c r="X185" s="21">
        <f>+K183</f>
        <v>0</v>
      </c>
      <c r="Y185" s="23" t="s">
        <v>73</v>
      </c>
    </row>
    <row r="186" spans="1:25" ht="7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R186" s="19" t="str">
        <f t="shared" si="11"/>
        <v>23/24</v>
      </c>
      <c r="S186" s="20" t="str">
        <f t="shared" si="14"/>
        <v>'1160</v>
      </c>
      <c r="T186" s="21" t="s">
        <v>74</v>
      </c>
      <c r="U186" s="21">
        <f>+H176</f>
        <v>0</v>
      </c>
      <c r="V186" s="22"/>
      <c r="W186" s="22"/>
      <c r="X186" s="21"/>
      <c r="Y186" s="23" t="s">
        <v>75</v>
      </c>
    </row>
    <row r="187" spans="1:25" ht="16.5" customHeight="1">
      <c r="A187" s="18" t="s">
        <v>18</v>
      </c>
      <c r="B187" s="18" t="s">
        <v>99</v>
      </c>
      <c r="C187" s="18" t="s">
        <v>100</v>
      </c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R187" s="19" t="str">
        <f t="shared" si="11"/>
        <v>23/24</v>
      </c>
      <c r="S187" s="61" t="str">
        <f>+B187</f>
        <v>'1360</v>
      </c>
      <c r="T187" s="62">
        <v>7014</v>
      </c>
      <c r="U187" s="62"/>
      <c r="V187" s="61" t="e">
        <f>J191</f>
        <v>#DIV/0!</v>
      </c>
      <c r="W187" s="61"/>
      <c r="X187" s="61"/>
      <c r="Y187" s="63" t="s">
        <v>21</v>
      </c>
    </row>
    <row r="188" spans="1:25" ht="6" customHeight="1">
      <c r="A188" s="25"/>
      <c r="B188" s="26"/>
      <c r="C188" s="27"/>
      <c r="D188" s="27"/>
      <c r="E188" s="27"/>
      <c r="F188" s="27"/>
      <c r="G188" s="3"/>
      <c r="H188" s="3"/>
      <c r="I188" s="28"/>
      <c r="J188" s="3"/>
      <c r="K188" s="3"/>
      <c r="L188" s="29"/>
      <c r="M188" s="3"/>
      <c r="N188" s="3"/>
      <c r="O188" s="3"/>
      <c r="P188" s="3"/>
      <c r="R188" s="19" t="str">
        <f t="shared" si="11"/>
        <v>23/24</v>
      </c>
      <c r="S188" s="61" t="str">
        <f t="shared" ref="S188:S201" si="15">+S187</f>
        <v>'1360</v>
      </c>
      <c r="T188" s="61"/>
      <c r="U188" s="61"/>
      <c r="V188" s="64">
        <f>M191</f>
        <v>0</v>
      </c>
      <c r="W188" s="61"/>
      <c r="X188" s="61"/>
      <c r="Y188" s="1" t="s">
        <v>22</v>
      </c>
    </row>
    <row r="189" spans="1:25" ht="11.25" customHeight="1">
      <c r="A189" s="34"/>
      <c r="B189" s="216" t="s">
        <v>26</v>
      </c>
      <c r="C189" s="223" t="s">
        <v>27</v>
      </c>
      <c r="D189" s="223"/>
      <c r="E189" s="223" t="s">
        <v>28</v>
      </c>
      <c r="F189" s="223"/>
      <c r="G189" s="34"/>
      <c r="H189" s="223" t="s">
        <v>29</v>
      </c>
      <c r="I189" s="3"/>
      <c r="J189" s="224" t="s">
        <v>30</v>
      </c>
      <c r="K189" s="225"/>
      <c r="L189" s="220"/>
      <c r="M189" s="36"/>
      <c r="N189" s="3"/>
      <c r="O189" s="3"/>
      <c r="P189" s="226" t="s">
        <v>31</v>
      </c>
      <c r="R189" s="19" t="str">
        <f t="shared" si="11"/>
        <v>23/24</v>
      </c>
      <c r="S189" s="61" t="str">
        <f t="shared" si="15"/>
        <v>'1360</v>
      </c>
      <c r="T189" s="62" t="s">
        <v>32</v>
      </c>
      <c r="U189" s="62"/>
      <c r="V189" s="62">
        <f>+B191</f>
        <v>0</v>
      </c>
      <c r="W189" s="65" t="str">
        <f>+H197</f>
        <v/>
      </c>
      <c r="X189" s="62">
        <f>B197+C197</f>
        <v>0</v>
      </c>
      <c r="Y189" s="63" t="s">
        <v>33</v>
      </c>
    </row>
    <row r="190" spans="1:25" ht="12" customHeight="1">
      <c r="A190" s="34"/>
      <c r="B190" s="216"/>
      <c r="C190" s="38" t="s">
        <v>35</v>
      </c>
      <c r="D190" s="38" t="s">
        <v>36</v>
      </c>
      <c r="E190" s="38" t="s">
        <v>35</v>
      </c>
      <c r="F190" s="38" t="s">
        <v>36</v>
      </c>
      <c r="G190" s="34"/>
      <c r="H190" s="223"/>
      <c r="I190" s="3"/>
      <c r="J190" s="224"/>
      <c r="K190" s="225"/>
      <c r="L190" s="220"/>
      <c r="M190" s="34"/>
      <c r="N190" s="3"/>
      <c r="O190" s="3"/>
      <c r="P190" s="226"/>
      <c r="R190" s="19" t="str">
        <f t="shared" si="11"/>
        <v>23/24</v>
      </c>
      <c r="S190" s="61" t="str">
        <f t="shared" si="15"/>
        <v>'1360</v>
      </c>
      <c r="T190" s="62" t="s">
        <v>37</v>
      </c>
      <c r="U190" s="62"/>
      <c r="V190" s="66"/>
      <c r="W190" s="65" t="str">
        <f>H198</f>
        <v/>
      </c>
      <c r="X190" s="62">
        <f>B198+C198</f>
        <v>0</v>
      </c>
      <c r="Y190" s="63" t="s">
        <v>38</v>
      </c>
    </row>
    <row r="191" spans="1:25" ht="16.5" customHeight="1">
      <c r="A191" s="216" t="s">
        <v>39</v>
      </c>
      <c r="B191" s="219"/>
      <c r="C191" s="40"/>
      <c r="D191" s="40"/>
      <c r="E191" s="40"/>
      <c r="F191" s="40"/>
      <c r="G191" s="41" t="str">
        <f>IF(SUM(C192:F192)=0,"",IF(SUM(C191:F191)&lt;1,"&lt;100%",IF(SUM(C191:F191)&gt;1,"&gt;100%","OK")))</f>
        <v/>
      </c>
      <c r="H191" s="42"/>
      <c r="I191" s="3"/>
      <c r="J191" s="43" t="e">
        <f>'Leite_-_Produção'!Q22</f>
        <v>#DIV/0!</v>
      </c>
      <c r="K191" s="44"/>
      <c r="L191" s="220"/>
      <c r="M191" s="36"/>
      <c r="N191" s="3"/>
      <c r="O191" s="3"/>
      <c r="P191" s="45" t="e">
        <f>SUM(F192+D192)/H191</f>
        <v>#DIV/0!</v>
      </c>
      <c r="R191" s="19" t="str">
        <f t="shared" si="11"/>
        <v>23/24</v>
      </c>
      <c r="S191" s="61" t="str">
        <f t="shared" si="15"/>
        <v>'1360</v>
      </c>
      <c r="T191" s="67">
        <v>7590</v>
      </c>
      <c r="U191" s="67"/>
      <c r="V191" s="66"/>
      <c r="W191" s="68">
        <f>+G197</f>
        <v>0</v>
      </c>
      <c r="X191" s="62">
        <f>D197</f>
        <v>0</v>
      </c>
      <c r="Y191" s="69" t="s">
        <v>40</v>
      </c>
    </row>
    <row r="192" spans="1:25" ht="16.5" customHeight="1">
      <c r="A192" s="216"/>
      <c r="B192" s="219"/>
      <c r="C192" s="49">
        <f>+C191*B191</f>
        <v>0</v>
      </c>
      <c r="D192" s="49">
        <f>+D191*B191</f>
        <v>0</v>
      </c>
      <c r="E192" s="49">
        <f>+E191*B191</f>
        <v>0</v>
      </c>
      <c r="F192" s="49">
        <f>+F191*B191</f>
        <v>0</v>
      </c>
      <c r="G192" s="34"/>
      <c r="H192" s="34"/>
      <c r="I192" s="3"/>
      <c r="J192" s="34"/>
      <c r="K192" s="34"/>
      <c r="L192" s="220"/>
      <c r="M192" s="34"/>
      <c r="N192" s="34"/>
      <c r="O192" s="34"/>
      <c r="P192" s="34"/>
      <c r="R192" s="19" t="str">
        <f t="shared" si="11"/>
        <v>23/24</v>
      </c>
      <c r="S192" s="61" t="str">
        <f t="shared" si="15"/>
        <v>'1360</v>
      </c>
      <c r="T192" s="62" t="s">
        <v>41</v>
      </c>
      <c r="U192" s="62"/>
      <c r="V192" s="66"/>
      <c r="W192" s="66"/>
      <c r="X192" s="62">
        <f>K197</f>
        <v>0</v>
      </c>
      <c r="Y192" s="63" t="s">
        <v>42</v>
      </c>
    </row>
    <row r="193" spans="1:25" ht="4.5" customHeight="1">
      <c r="A193" s="50"/>
      <c r="B193" s="51"/>
      <c r="C193" s="52"/>
      <c r="D193" s="52"/>
      <c r="E193" s="52"/>
      <c r="F193" s="52"/>
      <c r="G193" s="52"/>
      <c r="H193" s="34"/>
      <c r="I193" s="28"/>
      <c r="J193" s="34"/>
      <c r="K193" s="34"/>
      <c r="L193" s="53"/>
      <c r="M193" s="34"/>
      <c r="N193" s="34"/>
      <c r="O193" s="34"/>
      <c r="P193" s="34"/>
      <c r="R193" s="19" t="str">
        <f t="shared" si="11"/>
        <v>23/24</v>
      </c>
      <c r="S193" s="61" t="str">
        <f t="shared" si="15"/>
        <v>'1360</v>
      </c>
      <c r="T193" s="62" t="s">
        <v>43</v>
      </c>
      <c r="U193" s="62"/>
      <c r="V193" s="66"/>
      <c r="W193" s="66"/>
      <c r="X193" s="62">
        <f>K198</f>
        <v>0</v>
      </c>
      <c r="Y193" s="63" t="s">
        <v>44</v>
      </c>
    </row>
    <row r="194" spans="1:25" ht="16.5" customHeight="1">
      <c r="A194" s="221" t="s">
        <v>45</v>
      </c>
      <c r="B194" s="222" t="s">
        <v>46</v>
      </c>
      <c r="C194" s="222"/>
      <c r="D194" s="222"/>
      <c r="E194" s="222" t="s">
        <v>47</v>
      </c>
      <c r="F194" s="222"/>
      <c r="G194" s="222"/>
      <c r="H194" s="223" t="s">
        <v>48</v>
      </c>
      <c r="I194" s="3"/>
      <c r="J194" s="221" t="s">
        <v>45</v>
      </c>
      <c r="K194" s="222" t="s">
        <v>49</v>
      </c>
      <c r="L194" s="222"/>
      <c r="M194" s="222"/>
      <c r="N194" s="216" t="s">
        <v>50</v>
      </c>
      <c r="O194" s="216"/>
      <c r="P194" s="216"/>
      <c r="R194" s="19" t="str">
        <f t="shared" si="11"/>
        <v>23/24</v>
      </c>
      <c r="S194" s="61" t="str">
        <f t="shared" si="15"/>
        <v>'1360</v>
      </c>
      <c r="T194" s="62" t="s">
        <v>51</v>
      </c>
      <c r="U194" s="62"/>
      <c r="V194" s="66"/>
      <c r="W194" s="66"/>
      <c r="X194" s="62">
        <f>L197</f>
        <v>0</v>
      </c>
      <c r="Y194" s="63" t="s">
        <v>52</v>
      </c>
    </row>
    <row r="195" spans="1:25" ht="16.5" customHeight="1">
      <c r="A195" s="221"/>
      <c r="B195" s="217" t="s">
        <v>53</v>
      </c>
      <c r="C195" s="217" t="s">
        <v>54</v>
      </c>
      <c r="D195" s="217" t="s">
        <v>55</v>
      </c>
      <c r="E195" s="217" t="s">
        <v>53</v>
      </c>
      <c r="F195" s="217" t="s">
        <v>54</v>
      </c>
      <c r="G195" s="217" t="s">
        <v>55</v>
      </c>
      <c r="H195" s="223"/>
      <c r="I195" s="3"/>
      <c r="J195" s="221"/>
      <c r="K195" s="218" t="s">
        <v>56</v>
      </c>
      <c r="L195" s="218" t="s">
        <v>57</v>
      </c>
      <c r="M195" s="218" t="s">
        <v>58</v>
      </c>
      <c r="N195" s="216"/>
      <c r="O195" s="216"/>
      <c r="P195" s="216"/>
      <c r="R195" s="19" t="str">
        <f t="shared" si="11"/>
        <v>23/24</v>
      </c>
      <c r="S195" s="61" t="str">
        <f t="shared" si="15"/>
        <v>'1360</v>
      </c>
      <c r="T195" s="62" t="s">
        <v>59</v>
      </c>
      <c r="U195" s="62"/>
      <c r="V195" s="61"/>
      <c r="W195" s="61"/>
      <c r="X195" s="62">
        <f>+L198</f>
        <v>0</v>
      </c>
      <c r="Y195" s="63" t="s">
        <v>60</v>
      </c>
    </row>
    <row r="196" spans="1:25" ht="18" customHeight="1">
      <c r="A196" s="221"/>
      <c r="B196" s="217"/>
      <c r="C196" s="217"/>
      <c r="D196" s="217"/>
      <c r="E196" s="217"/>
      <c r="F196" s="217"/>
      <c r="G196" s="217"/>
      <c r="H196" s="223"/>
      <c r="I196" s="3"/>
      <c r="J196" s="221"/>
      <c r="K196" s="218"/>
      <c r="L196" s="218"/>
      <c r="M196" s="218"/>
      <c r="N196" s="54" t="s">
        <v>61</v>
      </c>
      <c r="O196" s="54" t="s">
        <v>62</v>
      </c>
      <c r="P196" s="54" t="s">
        <v>63</v>
      </c>
      <c r="R196" s="19" t="str">
        <f t="shared" si="11"/>
        <v>23/24</v>
      </c>
      <c r="S196" s="61" t="str">
        <f t="shared" si="15"/>
        <v>'1360</v>
      </c>
      <c r="T196" s="62" t="s">
        <v>64</v>
      </c>
      <c r="U196" s="62"/>
      <c r="V196" s="61"/>
      <c r="W196" s="61"/>
      <c r="X196" s="62">
        <f>+M198</f>
        <v>0</v>
      </c>
      <c r="Y196" s="63" t="s">
        <v>65</v>
      </c>
    </row>
    <row r="197" spans="1:25" ht="16.5" customHeight="1">
      <c r="A197" s="54" t="s">
        <v>66</v>
      </c>
      <c r="B197" s="55"/>
      <c r="C197" s="55"/>
      <c r="D197" s="55"/>
      <c r="E197" s="55"/>
      <c r="F197" s="55"/>
      <c r="G197" s="55"/>
      <c r="H197" s="56" t="str">
        <f>IF(B197="","",((E197*B197+F197*C197)/SUM(B197:C197)))</f>
        <v/>
      </c>
      <c r="I197" s="3"/>
      <c r="J197" s="54" t="s">
        <v>66</v>
      </c>
      <c r="K197" s="55"/>
      <c r="L197" s="55"/>
      <c r="M197" s="55"/>
      <c r="N197" s="55"/>
      <c r="O197" s="55"/>
      <c r="P197" s="55"/>
      <c r="R197" s="19" t="str">
        <f t="shared" si="11"/>
        <v>23/24</v>
      </c>
      <c r="S197" s="61" t="str">
        <f t="shared" si="15"/>
        <v>'1360</v>
      </c>
      <c r="T197" s="67">
        <v>7006</v>
      </c>
      <c r="U197" s="67"/>
      <c r="V197" s="61"/>
      <c r="W197" s="61"/>
      <c r="X197" s="62">
        <f>N197</f>
        <v>0</v>
      </c>
      <c r="Y197" s="69" t="s">
        <v>67</v>
      </c>
    </row>
    <row r="198" spans="1:25" ht="16.5" customHeight="1">
      <c r="A198" s="54" t="s">
        <v>68</v>
      </c>
      <c r="B198" s="55"/>
      <c r="C198" s="55"/>
      <c r="D198" s="34"/>
      <c r="E198" s="55"/>
      <c r="F198" s="55"/>
      <c r="G198" s="57"/>
      <c r="H198" s="56" t="str">
        <f>IF(B198="","",((E198*B198+F198*C198)/SUM(B198:C198)))</f>
        <v/>
      </c>
      <c r="I198" s="3"/>
      <c r="J198" s="54" t="s">
        <v>68</v>
      </c>
      <c r="K198" s="55"/>
      <c r="L198" s="55"/>
      <c r="M198" s="55"/>
      <c r="N198" s="58"/>
      <c r="O198" s="58"/>
      <c r="P198" s="58"/>
      <c r="R198" s="19" t="str">
        <f t="shared" si="11"/>
        <v>23/24</v>
      </c>
      <c r="S198" s="61" t="str">
        <f t="shared" si="15"/>
        <v>'1360</v>
      </c>
      <c r="T198" s="67">
        <v>7007</v>
      </c>
      <c r="U198" s="67"/>
      <c r="V198" s="61"/>
      <c r="W198" s="61"/>
      <c r="X198" s="62">
        <f>O197</f>
        <v>0</v>
      </c>
      <c r="Y198" s="69" t="s">
        <v>69</v>
      </c>
    </row>
    <row r="199" spans="1:25" ht="18" customHeight="1">
      <c r="A199" s="35" t="s">
        <v>70</v>
      </c>
      <c r="B199" s="59" t="str">
        <f>IF(B191="","",(B198+B197)/B191)</f>
        <v/>
      </c>
      <c r="C199" s="59" t="str">
        <f>IF(B191="","",(C198+C197)/B191)</f>
        <v/>
      </c>
      <c r="D199" s="59" t="str">
        <f>IF(B191="","",(D198+D197)/B191)</f>
        <v/>
      </c>
      <c r="E199" s="214" t="str">
        <f>IF(B191="","",IF(B199+C199+D199&gt;Bovinos!$AD$5," -&gt; índices (somados) acima da média",IF(B199+C199+D199&lt;Bovinos!$AD$4," -&gt; índices (somados) abaixo da média","")))</f>
        <v/>
      </c>
      <c r="F199" s="214"/>
      <c r="G199" s="214"/>
      <c r="H199" s="214"/>
      <c r="I199" s="3"/>
      <c r="J199" s="35" t="s">
        <v>70</v>
      </c>
      <c r="K199" s="60" t="str">
        <f>IF(B191="","-",(K198+K197)/B191)</f>
        <v>-</v>
      </c>
      <c r="L199" s="60" t="str">
        <f>IF(B191="","-",(L198+L197)/B191)</f>
        <v>-</v>
      </c>
      <c r="M199" s="60" t="str">
        <f>IF(B191="","-",(M198+M197+O197+N197+P197)/B191)</f>
        <v>-</v>
      </c>
      <c r="N199" s="215" t="str">
        <f>IF(AND(K199="-",L199="-",M199="-"),"",IF(K199&gt;Bovinos!$AA$5," -&gt; índice(s) fora da faixa média",IF(K199&lt;Bovinos!$AA$4," -&gt; índice(s) fora da faixa média",IF(L199&gt;Bovinos!$AB$5," -&gt; índice(s) fora da faixa média",IF(L199&lt;Bovinos!$AB$4," -&gt; índice(s) fora da faixa média",IF(M199&gt;Bovinos!$AC$5," -&gt; índice(s) fora da faixa média",IF(M199&lt;Bovinos!$AC$4," -&gt; índice(s) fora da faixa média","")))))))</f>
        <v/>
      </c>
      <c r="O199" s="215"/>
      <c r="P199" s="215"/>
      <c r="R199" s="19" t="str">
        <f t="shared" ref="R199:R262" si="16">+$S$5</f>
        <v>23/24</v>
      </c>
      <c r="S199" s="61" t="str">
        <f t="shared" si="15"/>
        <v>'1360</v>
      </c>
      <c r="T199" s="67">
        <v>7008</v>
      </c>
      <c r="U199" s="67"/>
      <c r="V199" s="61"/>
      <c r="W199" s="61"/>
      <c r="X199" s="62">
        <f>P197</f>
        <v>0</v>
      </c>
      <c r="Y199" s="69" t="s">
        <v>71</v>
      </c>
    </row>
    <row r="200" spans="1:25" ht="7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R200" s="19" t="str">
        <f t="shared" si="16"/>
        <v>23/24</v>
      </c>
      <c r="S200" s="61" t="str">
        <f t="shared" si="15"/>
        <v>'1360</v>
      </c>
      <c r="T200" s="62" t="s">
        <v>72</v>
      </c>
      <c r="U200" s="62"/>
      <c r="V200" s="61"/>
      <c r="W200" s="16"/>
      <c r="X200" s="62">
        <f>+M197</f>
        <v>0</v>
      </c>
      <c r="Y200" s="63" t="s">
        <v>73</v>
      </c>
    </row>
    <row r="201" spans="1:25" ht="7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R201" s="19" t="str">
        <f t="shared" si="16"/>
        <v>23/24</v>
      </c>
      <c r="S201" s="61" t="str">
        <f t="shared" si="15"/>
        <v>'1360</v>
      </c>
      <c r="T201" s="62" t="s">
        <v>74</v>
      </c>
      <c r="U201" s="62">
        <f>+H191</f>
        <v>0</v>
      </c>
      <c r="V201" s="61"/>
      <c r="W201" s="16"/>
      <c r="X201" s="62"/>
      <c r="Y201" s="63" t="s">
        <v>75</v>
      </c>
    </row>
    <row r="202" spans="1:25" ht="16.5" customHeight="1">
      <c r="A202" s="18" t="s">
        <v>18</v>
      </c>
      <c r="B202" s="18" t="s">
        <v>101</v>
      </c>
      <c r="C202" s="18" t="s">
        <v>102</v>
      </c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R202" s="19" t="str">
        <f t="shared" si="16"/>
        <v>23/24</v>
      </c>
      <c r="S202" s="20" t="str">
        <f>+B202</f>
        <v>'1410</v>
      </c>
      <c r="T202" s="21">
        <v>7014</v>
      </c>
      <c r="U202" s="21"/>
      <c r="V202" s="22" t="e">
        <f>J206</f>
        <v>#DIV/0!</v>
      </c>
      <c r="W202" s="22"/>
      <c r="X202" s="22"/>
      <c r="Y202" s="23" t="s">
        <v>21</v>
      </c>
    </row>
    <row r="203" spans="1:25" ht="6" customHeight="1">
      <c r="A203" s="25"/>
      <c r="B203" s="26"/>
      <c r="C203" s="27"/>
      <c r="D203" s="27"/>
      <c r="E203" s="27"/>
      <c r="F203" s="27"/>
      <c r="G203" s="3"/>
      <c r="H203" s="3"/>
      <c r="I203" s="28"/>
      <c r="J203" s="3"/>
      <c r="K203" s="3"/>
      <c r="L203" s="29"/>
      <c r="M203" s="3"/>
      <c r="N203" s="3"/>
      <c r="O203" s="3"/>
      <c r="P203" s="3"/>
      <c r="R203" s="19" t="str">
        <f t="shared" si="16"/>
        <v>23/24</v>
      </c>
      <c r="S203" s="20" t="str">
        <f t="shared" ref="S203:S216" si="17">+S202</f>
        <v>'1410</v>
      </c>
      <c r="T203" s="22"/>
      <c r="U203" s="22"/>
      <c r="V203" s="30">
        <f>M206</f>
        <v>0</v>
      </c>
      <c r="W203" s="22"/>
      <c r="X203" s="22"/>
      <c r="Y203" s="22" t="s">
        <v>22</v>
      </c>
    </row>
    <row r="204" spans="1:25" ht="11.25" customHeight="1">
      <c r="A204" s="34"/>
      <c r="B204" s="216" t="s">
        <v>26</v>
      </c>
      <c r="C204" s="223" t="s">
        <v>27</v>
      </c>
      <c r="D204" s="223"/>
      <c r="E204" s="223" t="s">
        <v>28</v>
      </c>
      <c r="F204" s="223"/>
      <c r="G204" s="34"/>
      <c r="H204" s="223" t="s">
        <v>29</v>
      </c>
      <c r="I204" s="3"/>
      <c r="J204" s="224" t="s">
        <v>30</v>
      </c>
      <c r="K204" s="225"/>
      <c r="L204" s="220"/>
      <c r="M204" s="36"/>
      <c r="N204" s="3"/>
      <c r="O204" s="3"/>
      <c r="P204" s="226" t="s">
        <v>31</v>
      </c>
      <c r="R204" s="19" t="str">
        <f t="shared" si="16"/>
        <v>23/24</v>
      </c>
      <c r="S204" s="20" t="str">
        <f t="shared" si="17"/>
        <v>'1410</v>
      </c>
      <c r="T204" s="21" t="s">
        <v>32</v>
      </c>
      <c r="U204" s="21"/>
      <c r="V204" s="21">
        <f>+B206</f>
        <v>0</v>
      </c>
      <c r="W204" s="37" t="str">
        <f>+H212</f>
        <v/>
      </c>
      <c r="X204" s="21">
        <f>B212+C212</f>
        <v>0</v>
      </c>
      <c r="Y204" s="23" t="s">
        <v>33</v>
      </c>
    </row>
    <row r="205" spans="1:25" ht="12" customHeight="1">
      <c r="A205" s="34"/>
      <c r="B205" s="216"/>
      <c r="C205" s="38" t="s">
        <v>35</v>
      </c>
      <c r="D205" s="38" t="s">
        <v>36</v>
      </c>
      <c r="E205" s="38" t="s">
        <v>35</v>
      </c>
      <c r="F205" s="38" t="s">
        <v>36</v>
      </c>
      <c r="G205" s="34"/>
      <c r="H205" s="223"/>
      <c r="I205" s="3"/>
      <c r="J205" s="224"/>
      <c r="K205" s="225"/>
      <c r="L205" s="220"/>
      <c r="M205" s="34"/>
      <c r="N205" s="3"/>
      <c r="O205" s="3"/>
      <c r="P205" s="226"/>
      <c r="R205" s="19" t="str">
        <f t="shared" si="16"/>
        <v>23/24</v>
      </c>
      <c r="S205" s="20" t="str">
        <f t="shared" si="17"/>
        <v>'1410</v>
      </c>
      <c r="T205" s="21" t="s">
        <v>37</v>
      </c>
      <c r="U205" s="21"/>
      <c r="V205" s="39"/>
      <c r="W205" s="37" t="str">
        <f>H213</f>
        <v/>
      </c>
      <c r="X205" s="21">
        <f>B213+C213</f>
        <v>0</v>
      </c>
      <c r="Y205" s="23" t="s">
        <v>38</v>
      </c>
    </row>
    <row r="206" spans="1:25" ht="16.5" customHeight="1">
      <c r="A206" s="216" t="s">
        <v>39</v>
      </c>
      <c r="B206" s="219"/>
      <c r="C206" s="40"/>
      <c r="D206" s="40"/>
      <c r="E206" s="40"/>
      <c r="F206" s="40"/>
      <c r="G206" s="41" t="str">
        <f>IF(SUM(C207:F207)=0,"",IF(SUM(C206:F206)&lt;1,"&lt;100%",IF(SUM(C206:F206)&gt;1,"&gt;100%","OK")))</f>
        <v/>
      </c>
      <c r="H206" s="42"/>
      <c r="I206" s="3"/>
      <c r="J206" s="43" t="e">
        <f>'Leite_-_Produção'!Q23</f>
        <v>#DIV/0!</v>
      </c>
      <c r="K206" s="44"/>
      <c r="L206" s="220"/>
      <c r="M206" s="36"/>
      <c r="N206" s="3"/>
      <c r="O206" s="3"/>
      <c r="P206" s="45" t="e">
        <f>SUM(F207+D207)/H206</f>
        <v>#DIV/0!</v>
      </c>
      <c r="R206" s="19" t="str">
        <f t="shared" si="16"/>
        <v>23/24</v>
      </c>
      <c r="S206" s="20" t="str">
        <f t="shared" si="17"/>
        <v>'1410</v>
      </c>
      <c r="T206" s="46">
        <v>7590</v>
      </c>
      <c r="U206" s="46"/>
      <c r="V206" s="39"/>
      <c r="W206" s="47">
        <f>+G212</f>
        <v>0</v>
      </c>
      <c r="X206" s="21">
        <f>D212</f>
        <v>0</v>
      </c>
      <c r="Y206" s="48" t="s">
        <v>40</v>
      </c>
    </row>
    <row r="207" spans="1:25" ht="16.5" customHeight="1">
      <c r="A207" s="216"/>
      <c r="B207" s="219"/>
      <c r="C207" s="49">
        <f>+C206*B206</f>
        <v>0</v>
      </c>
      <c r="D207" s="49">
        <f>+D206*B206</f>
        <v>0</v>
      </c>
      <c r="E207" s="49">
        <f>+E206*B206</f>
        <v>0</v>
      </c>
      <c r="F207" s="49">
        <f>+F206*B206</f>
        <v>0</v>
      </c>
      <c r="G207" s="34"/>
      <c r="H207" s="34"/>
      <c r="I207" s="3"/>
      <c r="J207" s="34"/>
      <c r="K207" s="34"/>
      <c r="L207" s="220"/>
      <c r="M207" s="34"/>
      <c r="N207" s="34"/>
      <c r="O207" s="34"/>
      <c r="P207" s="34"/>
      <c r="R207" s="19" t="str">
        <f t="shared" si="16"/>
        <v>23/24</v>
      </c>
      <c r="S207" s="20" t="str">
        <f t="shared" si="17"/>
        <v>'1410</v>
      </c>
      <c r="T207" s="21" t="s">
        <v>41</v>
      </c>
      <c r="U207" s="21"/>
      <c r="V207" s="39"/>
      <c r="W207" s="39"/>
      <c r="X207" s="21">
        <f>K212</f>
        <v>0</v>
      </c>
      <c r="Y207" s="23" t="s">
        <v>42</v>
      </c>
    </row>
    <row r="208" spans="1:25" ht="4.5" customHeight="1">
      <c r="A208" s="50"/>
      <c r="B208" s="51"/>
      <c r="C208" s="52"/>
      <c r="D208" s="52"/>
      <c r="E208" s="52"/>
      <c r="F208" s="52"/>
      <c r="G208" s="52"/>
      <c r="H208" s="34"/>
      <c r="I208" s="28"/>
      <c r="J208" s="34"/>
      <c r="K208" s="34"/>
      <c r="L208" s="53"/>
      <c r="M208" s="34"/>
      <c r="N208" s="34"/>
      <c r="O208" s="34"/>
      <c r="P208" s="34"/>
      <c r="R208" s="19" t="str">
        <f t="shared" si="16"/>
        <v>23/24</v>
      </c>
      <c r="S208" s="20" t="str">
        <f t="shared" si="17"/>
        <v>'1410</v>
      </c>
      <c r="T208" s="21" t="s">
        <v>43</v>
      </c>
      <c r="U208" s="21"/>
      <c r="V208" s="39"/>
      <c r="W208" s="39"/>
      <c r="X208" s="21">
        <f>K213</f>
        <v>0</v>
      </c>
      <c r="Y208" s="23" t="s">
        <v>44</v>
      </c>
    </row>
    <row r="209" spans="1:25" ht="16.5" customHeight="1">
      <c r="A209" s="221" t="s">
        <v>45</v>
      </c>
      <c r="B209" s="222" t="s">
        <v>46</v>
      </c>
      <c r="C209" s="222"/>
      <c r="D209" s="222"/>
      <c r="E209" s="222" t="s">
        <v>47</v>
      </c>
      <c r="F209" s="222"/>
      <c r="G209" s="222"/>
      <c r="H209" s="223" t="s">
        <v>48</v>
      </c>
      <c r="I209" s="3"/>
      <c r="J209" s="221" t="s">
        <v>45</v>
      </c>
      <c r="K209" s="222" t="s">
        <v>49</v>
      </c>
      <c r="L209" s="222"/>
      <c r="M209" s="222"/>
      <c r="N209" s="216" t="s">
        <v>50</v>
      </c>
      <c r="O209" s="216"/>
      <c r="P209" s="216"/>
      <c r="R209" s="19" t="str">
        <f t="shared" si="16"/>
        <v>23/24</v>
      </c>
      <c r="S209" s="20" t="str">
        <f t="shared" si="17"/>
        <v>'1410</v>
      </c>
      <c r="T209" s="21" t="s">
        <v>51</v>
      </c>
      <c r="U209" s="21"/>
      <c r="V209" s="39"/>
      <c r="W209" s="39"/>
      <c r="X209" s="21">
        <f>L212</f>
        <v>0</v>
      </c>
      <c r="Y209" s="23" t="s">
        <v>52</v>
      </c>
    </row>
    <row r="210" spans="1:25" ht="16.5" customHeight="1">
      <c r="A210" s="221"/>
      <c r="B210" s="217" t="s">
        <v>53</v>
      </c>
      <c r="C210" s="217" t="s">
        <v>54</v>
      </c>
      <c r="D210" s="217" t="s">
        <v>55</v>
      </c>
      <c r="E210" s="217" t="s">
        <v>53</v>
      </c>
      <c r="F210" s="217" t="s">
        <v>54</v>
      </c>
      <c r="G210" s="217" t="s">
        <v>55</v>
      </c>
      <c r="H210" s="223"/>
      <c r="I210" s="3"/>
      <c r="J210" s="221"/>
      <c r="K210" s="218" t="s">
        <v>56</v>
      </c>
      <c r="L210" s="218" t="s">
        <v>57</v>
      </c>
      <c r="M210" s="218" t="s">
        <v>58</v>
      </c>
      <c r="N210" s="216"/>
      <c r="O210" s="216"/>
      <c r="P210" s="216"/>
      <c r="R210" s="19" t="str">
        <f t="shared" si="16"/>
        <v>23/24</v>
      </c>
      <c r="S210" s="20" t="str">
        <f t="shared" si="17"/>
        <v>'1410</v>
      </c>
      <c r="T210" s="21" t="s">
        <v>59</v>
      </c>
      <c r="U210" s="21"/>
      <c r="V210" s="22"/>
      <c r="W210" s="22"/>
      <c r="X210" s="21">
        <f>+L213</f>
        <v>0</v>
      </c>
      <c r="Y210" s="23" t="s">
        <v>60</v>
      </c>
    </row>
    <row r="211" spans="1:25" ht="18" customHeight="1">
      <c r="A211" s="221"/>
      <c r="B211" s="217"/>
      <c r="C211" s="217"/>
      <c r="D211" s="217"/>
      <c r="E211" s="217"/>
      <c r="F211" s="217"/>
      <c r="G211" s="217"/>
      <c r="H211" s="223"/>
      <c r="I211" s="3"/>
      <c r="J211" s="221"/>
      <c r="K211" s="218"/>
      <c r="L211" s="218"/>
      <c r="M211" s="218"/>
      <c r="N211" s="54" t="s">
        <v>61</v>
      </c>
      <c r="O211" s="54" t="s">
        <v>62</v>
      </c>
      <c r="P211" s="54" t="s">
        <v>63</v>
      </c>
      <c r="R211" s="19" t="str">
        <f t="shared" si="16"/>
        <v>23/24</v>
      </c>
      <c r="S211" s="20" t="str">
        <f t="shared" si="17"/>
        <v>'1410</v>
      </c>
      <c r="T211" s="21" t="s">
        <v>64</v>
      </c>
      <c r="U211" s="21"/>
      <c r="V211" s="22"/>
      <c r="W211" s="22"/>
      <c r="X211" s="21">
        <f>+M213</f>
        <v>0</v>
      </c>
      <c r="Y211" s="23" t="s">
        <v>65</v>
      </c>
    </row>
    <row r="212" spans="1:25" ht="16.5" customHeight="1">
      <c r="A212" s="54" t="s">
        <v>66</v>
      </c>
      <c r="B212" s="55"/>
      <c r="C212" s="55"/>
      <c r="D212" s="55"/>
      <c r="E212" s="55"/>
      <c r="F212" s="55"/>
      <c r="G212" s="55"/>
      <c r="H212" s="56" t="str">
        <f>IF(B212="","",((E212*B212+F212*C212)/SUM(B212:C212)))</f>
        <v/>
      </c>
      <c r="I212" s="3"/>
      <c r="J212" s="54" t="s">
        <v>66</v>
      </c>
      <c r="K212" s="55"/>
      <c r="L212" s="55"/>
      <c r="M212" s="55"/>
      <c r="N212" s="55"/>
      <c r="O212" s="55"/>
      <c r="P212" s="55"/>
      <c r="R212" s="19" t="str">
        <f t="shared" si="16"/>
        <v>23/24</v>
      </c>
      <c r="S212" s="20" t="str">
        <f t="shared" si="17"/>
        <v>'1410</v>
      </c>
      <c r="T212" s="46">
        <v>7006</v>
      </c>
      <c r="U212" s="46"/>
      <c r="V212" s="22"/>
      <c r="W212" s="22"/>
      <c r="X212" s="21">
        <f>N212</f>
        <v>0</v>
      </c>
      <c r="Y212" s="48" t="s">
        <v>67</v>
      </c>
    </row>
    <row r="213" spans="1:25" ht="16.5" customHeight="1">
      <c r="A213" s="54" t="s">
        <v>68</v>
      </c>
      <c r="B213" s="55"/>
      <c r="C213" s="55"/>
      <c r="D213" s="34"/>
      <c r="E213" s="55"/>
      <c r="F213" s="55"/>
      <c r="G213" s="57"/>
      <c r="H213" s="56" t="str">
        <f>IF(B213="","",((E213*B213+F213*C213)/SUM(B213:C213)))</f>
        <v/>
      </c>
      <c r="I213" s="3"/>
      <c r="J213" s="54" t="s">
        <v>68</v>
      </c>
      <c r="K213" s="55"/>
      <c r="L213" s="55"/>
      <c r="M213" s="55"/>
      <c r="N213" s="58"/>
      <c r="O213" s="58"/>
      <c r="P213" s="58"/>
      <c r="R213" s="19" t="str">
        <f t="shared" si="16"/>
        <v>23/24</v>
      </c>
      <c r="S213" s="20" t="str">
        <f t="shared" si="17"/>
        <v>'1410</v>
      </c>
      <c r="T213" s="46">
        <v>7007</v>
      </c>
      <c r="U213" s="46"/>
      <c r="V213" s="22"/>
      <c r="W213" s="22"/>
      <c r="X213" s="21">
        <f>O212</f>
        <v>0</v>
      </c>
      <c r="Y213" s="48" t="s">
        <v>69</v>
      </c>
    </row>
    <row r="214" spans="1:25" ht="18" customHeight="1">
      <c r="A214" s="35" t="s">
        <v>70</v>
      </c>
      <c r="B214" s="59" t="str">
        <f>IF(B206="","",(B213+B212)/B206)</f>
        <v/>
      </c>
      <c r="C214" s="59" t="str">
        <f>IF(B206="","",(C213+C212)/B206)</f>
        <v/>
      </c>
      <c r="D214" s="59" t="str">
        <f>IF(B206="","",(D213+D212)/B206)</f>
        <v/>
      </c>
      <c r="E214" s="214" t="str">
        <f>IF(B206="","",IF(B214+C214+D214&gt;Bovinos!$AD$5," -&gt; índices (somados) acima da média",IF(B214+C214+D214&lt;Bovinos!$AD$4," -&gt; índices (somados) abaixo da média","")))</f>
        <v/>
      </c>
      <c r="F214" s="214"/>
      <c r="G214" s="214"/>
      <c r="H214" s="214"/>
      <c r="I214" s="3"/>
      <c r="J214" s="35" t="s">
        <v>70</v>
      </c>
      <c r="K214" s="60" t="str">
        <f>IF(B206="","-",(K213+K212)/B206)</f>
        <v>-</v>
      </c>
      <c r="L214" s="60" t="str">
        <f>IF(B206="","-",(L213+L212)/B206)</f>
        <v>-</v>
      </c>
      <c r="M214" s="60" t="str">
        <f>IF(B206="","-",(M213+M212+O212+N212+P212)/B206)</f>
        <v>-</v>
      </c>
      <c r="N214" s="215" t="str">
        <f>IF(AND(K214="-",L214="-",M214="-"),"",IF(K214&gt;Bovinos!$AA$5," -&gt; índice(s) fora da faixa média",IF(K214&lt;Bovinos!$AA$4," -&gt; índice(s) fora da faixa média",IF(L214&gt;Bovinos!$AB$5," -&gt; índice(s) fora da faixa média",IF(L214&lt;Bovinos!$AB$4," -&gt; índice(s) fora da faixa média",IF(M214&gt;Bovinos!$AC$5," -&gt; índice(s) fora da faixa média",IF(M214&lt;Bovinos!$AC$4," -&gt; índice(s) fora da faixa média","")))))))</f>
        <v/>
      </c>
      <c r="O214" s="215"/>
      <c r="P214" s="215"/>
      <c r="R214" s="19" t="str">
        <f t="shared" si="16"/>
        <v>23/24</v>
      </c>
      <c r="S214" s="20" t="str">
        <f t="shared" si="17"/>
        <v>'1410</v>
      </c>
      <c r="T214" s="46">
        <v>7008</v>
      </c>
      <c r="U214" s="46"/>
      <c r="V214" s="22"/>
      <c r="W214" s="22"/>
      <c r="X214" s="21">
        <f>P212</f>
        <v>0</v>
      </c>
      <c r="Y214" s="48" t="s">
        <v>71</v>
      </c>
    </row>
    <row r="215" spans="1:25" ht="7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R215" s="19" t="str">
        <f t="shared" si="16"/>
        <v>23/24</v>
      </c>
      <c r="S215" s="20" t="str">
        <f t="shared" si="17"/>
        <v>'1410</v>
      </c>
      <c r="T215" s="21" t="s">
        <v>72</v>
      </c>
      <c r="U215" s="21"/>
      <c r="V215" s="22"/>
      <c r="W215" s="22"/>
      <c r="X215" s="21">
        <f>+M212</f>
        <v>0</v>
      </c>
      <c r="Y215" s="23" t="s">
        <v>73</v>
      </c>
    </row>
    <row r="216" spans="1:25" ht="7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R216" s="19" t="str">
        <f t="shared" si="16"/>
        <v>23/24</v>
      </c>
      <c r="S216" s="20" t="str">
        <f t="shared" si="17"/>
        <v>'1410</v>
      </c>
      <c r="T216" s="21" t="s">
        <v>74</v>
      </c>
      <c r="U216" s="21">
        <f>+H206</f>
        <v>0</v>
      </c>
      <c r="V216" s="22"/>
      <c r="W216" s="22"/>
      <c r="X216" s="21"/>
      <c r="Y216" s="23" t="s">
        <v>75</v>
      </c>
    </row>
    <row r="217" spans="1:25" ht="16.5" customHeight="1">
      <c r="A217" s="18" t="s">
        <v>18</v>
      </c>
      <c r="B217" s="18" t="s">
        <v>103</v>
      </c>
      <c r="C217" s="18" t="s">
        <v>104</v>
      </c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R217" s="19" t="str">
        <f t="shared" si="16"/>
        <v>23/24</v>
      </c>
      <c r="S217" s="20" t="str">
        <f>+B217</f>
        <v>'1420</v>
      </c>
      <c r="T217" s="21">
        <v>7014</v>
      </c>
      <c r="U217" s="21"/>
      <c r="V217" s="22" t="e">
        <f>J221</f>
        <v>#DIV/0!</v>
      </c>
      <c r="W217" s="22"/>
      <c r="X217" s="22"/>
      <c r="Y217" s="23" t="s">
        <v>21</v>
      </c>
    </row>
    <row r="218" spans="1:25" ht="6" customHeight="1">
      <c r="A218" s="25"/>
      <c r="B218" s="26"/>
      <c r="C218" s="27"/>
      <c r="D218" s="27"/>
      <c r="E218" s="27"/>
      <c r="F218" s="27"/>
      <c r="G218" s="3"/>
      <c r="H218" s="3"/>
      <c r="I218" s="28"/>
      <c r="J218" s="3"/>
      <c r="K218" s="3"/>
      <c r="L218" s="29"/>
      <c r="M218" s="3"/>
      <c r="N218" s="3"/>
      <c r="O218" s="3"/>
      <c r="P218" s="3"/>
      <c r="R218" s="19" t="str">
        <f t="shared" si="16"/>
        <v>23/24</v>
      </c>
      <c r="S218" s="20" t="str">
        <f t="shared" ref="S218:S231" si="18">+S217</f>
        <v>'1420</v>
      </c>
      <c r="T218" s="22"/>
      <c r="U218" s="22"/>
      <c r="V218" s="30">
        <f>M221</f>
        <v>0</v>
      </c>
      <c r="W218" s="22"/>
      <c r="X218" s="22"/>
      <c r="Y218" s="22" t="s">
        <v>22</v>
      </c>
    </row>
    <row r="219" spans="1:25" ht="11.25" customHeight="1">
      <c r="A219" s="34"/>
      <c r="B219" s="216" t="s">
        <v>26</v>
      </c>
      <c r="C219" s="223" t="s">
        <v>27</v>
      </c>
      <c r="D219" s="223"/>
      <c r="E219" s="223" t="s">
        <v>28</v>
      </c>
      <c r="F219" s="223"/>
      <c r="G219" s="34"/>
      <c r="H219" s="223" t="s">
        <v>29</v>
      </c>
      <c r="I219" s="3"/>
      <c r="J219" s="224" t="s">
        <v>30</v>
      </c>
      <c r="K219" s="225"/>
      <c r="L219" s="220"/>
      <c r="M219" s="36"/>
      <c r="N219" s="3"/>
      <c r="O219" s="3"/>
      <c r="P219" s="226" t="s">
        <v>31</v>
      </c>
      <c r="R219" s="19" t="str">
        <f t="shared" si="16"/>
        <v>23/24</v>
      </c>
      <c r="S219" s="20" t="str">
        <f t="shared" si="18"/>
        <v>'1420</v>
      </c>
      <c r="T219" s="21" t="s">
        <v>32</v>
      </c>
      <c r="U219" s="21"/>
      <c r="V219" s="21">
        <f>+B221</f>
        <v>0</v>
      </c>
      <c r="W219" s="37" t="str">
        <f>+H227</f>
        <v/>
      </c>
      <c r="X219" s="21">
        <f>B227+C227</f>
        <v>0</v>
      </c>
      <c r="Y219" s="23" t="s">
        <v>33</v>
      </c>
    </row>
    <row r="220" spans="1:25" ht="12" customHeight="1">
      <c r="A220" s="34"/>
      <c r="B220" s="216"/>
      <c r="C220" s="38" t="s">
        <v>35</v>
      </c>
      <c r="D220" s="38" t="s">
        <v>36</v>
      </c>
      <c r="E220" s="38" t="s">
        <v>35</v>
      </c>
      <c r="F220" s="38" t="s">
        <v>36</v>
      </c>
      <c r="G220" s="34"/>
      <c r="H220" s="223"/>
      <c r="I220" s="3"/>
      <c r="J220" s="224"/>
      <c r="K220" s="225"/>
      <c r="L220" s="220"/>
      <c r="M220" s="34"/>
      <c r="N220" s="3"/>
      <c r="O220" s="3"/>
      <c r="P220" s="226"/>
      <c r="R220" s="19" t="str">
        <f t="shared" si="16"/>
        <v>23/24</v>
      </c>
      <c r="S220" s="20" t="str">
        <f t="shared" si="18"/>
        <v>'1420</v>
      </c>
      <c r="T220" s="21" t="s">
        <v>37</v>
      </c>
      <c r="U220" s="21"/>
      <c r="V220" s="39"/>
      <c r="W220" s="37" t="str">
        <f>H228</f>
        <v/>
      </c>
      <c r="X220" s="21">
        <f>B228+C228</f>
        <v>0</v>
      </c>
      <c r="Y220" s="23" t="s">
        <v>38</v>
      </c>
    </row>
    <row r="221" spans="1:25" ht="16.5" customHeight="1">
      <c r="A221" s="216" t="s">
        <v>39</v>
      </c>
      <c r="B221" s="219"/>
      <c r="C221" s="40"/>
      <c r="D221" s="40"/>
      <c r="E221" s="40"/>
      <c r="F221" s="40"/>
      <c r="G221" s="41" t="str">
        <f>IF(SUM(C222:F222)=0,"",IF(SUM(C221:F221)&lt;1,"&lt;100%",IF(SUM(C221:F221)&gt;1,"&gt;100%","OK")))</f>
        <v/>
      </c>
      <c r="H221" s="42"/>
      <c r="I221" s="3"/>
      <c r="J221" s="43" t="e">
        <f>'Leite_-_Produção'!Q24</f>
        <v>#DIV/0!</v>
      </c>
      <c r="K221" s="44"/>
      <c r="L221" s="220"/>
      <c r="M221" s="36"/>
      <c r="N221" s="3"/>
      <c r="O221" s="3"/>
      <c r="P221" s="45" t="e">
        <f>SUM(F222+D222)/H221</f>
        <v>#DIV/0!</v>
      </c>
      <c r="R221" s="19" t="str">
        <f t="shared" si="16"/>
        <v>23/24</v>
      </c>
      <c r="S221" s="20" t="str">
        <f t="shared" si="18"/>
        <v>'1420</v>
      </c>
      <c r="T221" s="46">
        <v>7590</v>
      </c>
      <c r="U221" s="46"/>
      <c r="V221" s="39"/>
      <c r="W221" s="47">
        <f>+G227</f>
        <v>0</v>
      </c>
      <c r="X221" s="21">
        <f>D227</f>
        <v>0</v>
      </c>
      <c r="Y221" s="48" t="s">
        <v>40</v>
      </c>
    </row>
    <row r="222" spans="1:25" ht="16.5" customHeight="1">
      <c r="A222" s="216"/>
      <c r="B222" s="219"/>
      <c r="C222" s="49">
        <f>+C221*B221</f>
        <v>0</v>
      </c>
      <c r="D222" s="49">
        <f>+D221*B221</f>
        <v>0</v>
      </c>
      <c r="E222" s="49">
        <f>+E221*B221</f>
        <v>0</v>
      </c>
      <c r="F222" s="49">
        <f>+F221*B221</f>
        <v>0</v>
      </c>
      <c r="G222" s="34"/>
      <c r="H222" s="34"/>
      <c r="I222" s="3"/>
      <c r="J222" s="34"/>
      <c r="K222" s="34"/>
      <c r="L222" s="220"/>
      <c r="M222" s="34"/>
      <c r="N222" s="34"/>
      <c r="O222" s="34"/>
      <c r="P222" s="34"/>
      <c r="R222" s="19" t="str">
        <f t="shared" si="16"/>
        <v>23/24</v>
      </c>
      <c r="S222" s="20" t="str">
        <f t="shared" si="18"/>
        <v>'1420</v>
      </c>
      <c r="T222" s="21" t="s">
        <v>41</v>
      </c>
      <c r="U222" s="21"/>
      <c r="V222" s="39"/>
      <c r="W222" s="39"/>
      <c r="X222" s="21">
        <f>K227</f>
        <v>0</v>
      </c>
      <c r="Y222" s="23" t="s">
        <v>42</v>
      </c>
    </row>
    <row r="223" spans="1:25" ht="4.5" customHeight="1">
      <c r="A223" s="50"/>
      <c r="B223" s="51"/>
      <c r="C223" s="52"/>
      <c r="D223" s="52"/>
      <c r="E223" s="52"/>
      <c r="F223" s="52"/>
      <c r="G223" s="52"/>
      <c r="H223" s="34"/>
      <c r="I223" s="28"/>
      <c r="J223" s="34"/>
      <c r="K223" s="34"/>
      <c r="L223" s="53"/>
      <c r="M223" s="34"/>
      <c r="N223" s="34"/>
      <c r="O223" s="34"/>
      <c r="P223" s="34"/>
      <c r="R223" s="19" t="str">
        <f t="shared" si="16"/>
        <v>23/24</v>
      </c>
      <c r="S223" s="20" t="str">
        <f t="shared" si="18"/>
        <v>'1420</v>
      </c>
      <c r="T223" s="21" t="s">
        <v>43</v>
      </c>
      <c r="U223" s="21"/>
      <c r="V223" s="39"/>
      <c r="W223" s="39"/>
      <c r="X223" s="21">
        <f>K228</f>
        <v>0</v>
      </c>
      <c r="Y223" s="23" t="s">
        <v>44</v>
      </c>
    </row>
    <row r="224" spans="1:25" ht="16.5" customHeight="1">
      <c r="A224" s="221" t="s">
        <v>45</v>
      </c>
      <c r="B224" s="222" t="s">
        <v>46</v>
      </c>
      <c r="C224" s="222"/>
      <c r="D224" s="222"/>
      <c r="E224" s="222" t="s">
        <v>47</v>
      </c>
      <c r="F224" s="222"/>
      <c r="G224" s="222"/>
      <c r="H224" s="223" t="s">
        <v>48</v>
      </c>
      <c r="I224" s="3"/>
      <c r="J224" s="221" t="s">
        <v>45</v>
      </c>
      <c r="K224" s="222" t="s">
        <v>49</v>
      </c>
      <c r="L224" s="222"/>
      <c r="M224" s="222"/>
      <c r="N224" s="216" t="s">
        <v>50</v>
      </c>
      <c r="O224" s="216"/>
      <c r="P224" s="216"/>
      <c r="R224" s="19" t="str">
        <f t="shared" si="16"/>
        <v>23/24</v>
      </c>
      <c r="S224" s="20" t="str">
        <f t="shared" si="18"/>
        <v>'1420</v>
      </c>
      <c r="T224" s="21" t="s">
        <v>51</v>
      </c>
      <c r="U224" s="21"/>
      <c r="V224" s="39"/>
      <c r="W224" s="39"/>
      <c r="X224" s="21">
        <f>L227</f>
        <v>0</v>
      </c>
      <c r="Y224" s="23" t="s">
        <v>52</v>
      </c>
    </row>
    <row r="225" spans="1:25" ht="16.5" customHeight="1">
      <c r="A225" s="221"/>
      <c r="B225" s="217" t="s">
        <v>53</v>
      </c>
      <c r="C225" s="217" t="s">
        <v>54</v>
      </c>
      <c r="D225" s="217" t="s">
        <v>55</v>
      </c>
      <c r="E225" s="217" t="s">
        <v>53</v>
      </c>
      <c r="F225" s="217" t="s">
        <v>54</v>
      </c>
      <c r="G225" s="217" t="s">
        <v>55</v>
      </c>
      <c r="H225" s="223"/>
      <c r="I225" s="3"/>
      <c r="J225" s="221"/>
      <c r="K225" s="218" t="s">
        <v>56</v>
      </c>
      <c r="L225" s="218" t="s">
        <v>57</v>
      </c>
      <c r="M225" s="218" t="s">
        <v>58</v>
      </c>
      <c r="N225" s="216"/>
      <c r="O225" s="216"/>
      <c r="P225" s="216"/>
      <c r="R225" s="19" t="str">
        <f t="shared" si="16"/>
        <v>23/24</v>
      </c>
      <c r="S225" s="20" t="str">
        <f t="shared" si="18"/>
        <v>'1420</v>
      </c>
      <c r="T225" s="21" t="s">
        <v>59</v>
      </c>
      <c r="U225" s="21"/>
      <c r="V225" s="22"/>
      <c r="W225" s="22"/>
      <c r="X225" s="21">
        <f>+L228</f>
        <v>0</v>
      </c>
      <c r="Y225" s="23" t="s">
        <v>60</v>
      </c>
    </row>
    <row r="226" spans="1:25" ht="18" customHeight="1">
      <c r="A226" s="221"/>
      <c r="B226" s="217"/>
      <c r="C226" s="217"/>
      <c r="D226" s="217"/>
      <c r="E226" s="217"/>
      <c r="F226" s="217"/>
      <c r="G226" s="217"/>
      <c r="H226" s="223"/>
      <c r="I226" s="3"/>
      <c r="J226" s="221"/>
      <c r="K226" s="218"/>
      <c r="L226" s="218"/>
      <c r="M226" s="218"/>
      <c r="N226" s="54" t="s">
        <v>61</v>
      </c>
      <c r="O226" s="54" t="s">
        <v>62</v>
      </c>
      <c r="P226" s="54" t="s">
        <v>63</v>
      </c>
      <c r="R226" s="19" t="str">
        <f t="shared" si="16"/>
        <v>23/24</v>
      </c>
      <c r="S226" s="20" t="str">
        <f t="shared" si="18"/>
        <v>'1420</v>
      </c>
      <c r="T226" s="21" t="s">
        <v>64</v>
      </c>
      <c r="U226" s="21"/>
      <c r="V226" s="22"/>
      <c r="W226" s="22"/>
      <c r="X226" s="21">
        <f>+M228</f>
        <v>0</v>
      </c>
      <c r="Y226" s="23" t="s">
        <v>65</v>
      </c>
    </row>
    <row r="227" spans="1:25" ht="16.5" customHeight="1">
      <c r="A227" s="54" t="s">
        <v>66</v>
      </c>
      <c r="B227" s="55"/>
      <c r="C227" s="55"/>
      <c r="D227" s="55"/>
      <c r="E227" s="55"/>
      <c r="F227" s="55"/>
      <c r="G227" s="55"/>
      <c r="H227" s="56" t="str">
        <f>IF(B227="","",((E227*B227+F227*C227)/SUM(B227:C227)))</f>
        <v/>
      </c>
      <c r="I227" s="3"/>
      <c r="J227" s="54" t="s">
        <v>66</v>
      </c>
      <c r="K227" s="55"/>
      <c r="L227" s="55"/>
      <c r="M227" s="55"/>
      <c r="N227" s="55"/>
      <c r="O227" s="55"/>
      <c r="P227" s="55"/>
      <c r="R227" s="19" t="str">
        <f t="shared" si="16"/>
        <v>23/24</v>
      </c>
      <c r="S227" s="20" t="str">
        <f t="shared" si="18"/>
        <v>'1420</v>
      </c>
      <c r="T227" s="46">
        <v>7006</v>
      </c>
      <c r="U227" s="46"/>
      <c r="V227" s="22"/>
      <c r="W227" s="22"/>
      <c r="X227" s="21">
        <f>N227</f>
        <v>0</v>
      </c>
      <c r="Y227" s="48" t="s">
        <v>67</v>
      </c>
    </row>
    <row r="228" spans="1:25" ht="16.5" customHeight="1">
      <c r="A228" s="54" t="s">
        <v>68</v>
      </c>
      <c r="B228" s="55"/>
      <c r="C228" s="55"/>
      <c r="D228" s="34"/>
      <c r="E228" s="55"/>
      <c r="F228" s="55"/>
      <c r="G228" s="57"/>
      <c r="H228" s="56" t="str">
        <f>IF(B228="","",((E228*B228+F228*C228)/SUM(B228:C228)))</f>
        <v/>
      </c>
      <c r="I228" s="3"/>
      <c r="J228" s="54" t="s">
        <v>68</v>
      </c>
      <c r="K228" s="55"/>
      <c r="L228" s="55"/>
      <c r="M228" s="55"/>
      <c r="N228" s="58"/>
      <c r="O228" s="58"/>
      <c r="P228" s="58"/>
      <c r="R228" s="19" t="str">
        <f t="shared" si="16"/>
        <v>23/24</v>
      </c>
      <c r="S228" s="20" t="str">
        <f t="shared" si="18"/>
        <v>'1420</v>
      </c>
      <c r="T228" s="46">
        <v>7007</v>
      </c>
      <c r="U228" s="46"/>
      <c r="V228" s="22"/>
      <c r="W228" s="22"/>
      <c r="X228" s="21">
        <f>O227</f>
        <v>0</v>
      </c>
      <c r="Y228" s="48" t="s">
        <v>69</v>
      </c>
    </row>
    <row r="229" spans="1:25" ht="18" customHeight="1">
      <c r="A229" s="35" t="s">
        <v>70</v>
      </c>
      <c r="B229" s="59" t="str">
        <f>IF(B221="","",(B228+B227)/B221)</f>
        <v/>
      </c>
      <c r="C229" s="59" t="str">
        <f>IF(B221="","",(C228+C227)/B221)</f>
        <v/>
      </c>
      <c r="D229" s="59" t="str">
        <f>IF(B221="","",(D228+D227)/B221)</f>
        <v/>
      </c>
      <c r="E229" s="214" t="str">
        <f>IF(B221="","",IF(B229+C229+D229&gt;Bovinos!$AD$5," -&gt; índices (somados) acima da média",IF(B229+C229+D229&lt;Bovinos!$AD$4," -&gt; índices (somados) abaixo da média","")))</f>
        <v/>
      </c>
      <c r="F229" s="214"/>
      <c r="G229" s="214"/>
      <c r="H229" s="214"/>
      <c r="I229" s="3"/>
      <c r="J229" s="35" t="s">
        <v>70</v>
      </c>
      <c r="K229" s="60" t="str">
        <f>IF(B221="","-",(K228+K227)/B221)</f>
        <v>-</v>
      </c>
      <c r="L229" s="60" t="str">
        <f>IF(B221="","-",(L228+L227)/B221)</f>
        <v>-</v>
      </c>
      <c r="M229" s="60" t="str">
        <f>IF(B221="","-",(M228+M227+O227+N227+P227)/B221)</f>
        <v>-</v>
      </c>
      <c r="N229" s="215" t="str">
        <f>IF(AND(K229="-",L229="-",M229="-"),"",IF(K229&gt;Bovinos!$AA$5," -&gt; índice(s) fora da faixa média",IF(K229&lt;Bovinos!$AA$4," -&gt; índice(s) fora da faixa média",IF(L229&gt;Bovinos!$AB$5," -&gt; índice(s) fora da faixa média",IF(L229&lt;Bovinos!$AB$4," -&gt; índice(s) fora da faixa média",IF(M229&gt;Bovinos!$AC$5," -&gt; índice(s) fora da faixa média",IF(M229&lt;Bovinos!$AC$4," -&gt; índice(s) fora da faixa média","")))))))</f>
        <v/>
      </c>
      <c r="O229" s="215"/>
      <c r="P229" s="215"/>
      <c r="R229" s="19" t="str">
        <f t="shared" si="16"/>
        <v>23/24</v>
      </c>
      <c r="S229" s="20" t="str">
        <f t="shared" si="18"/>
        <v>'1420</v>
      </c>
      <c r="T229" s="46">
        <v>7008</v>
      </c>
      <c r="U229" s="46"/>
      <c r="V229" s="22"/>
      <c r="W229" s="22"/>
      <c r="X229" s="21">
        <f>P227</f>
        <v>0</v>
      </c>
      <c r="Y229" s="48" t="s">
        <v>71</v>
      </c>
    </row>
    <row r="230" spans="1:25" ht="7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R230" s="19" t="str">
        <f t="shared" si="16"/>
        <v>23/24</v>
      </c>
      <c r="S230" s="20" t="str">
        <f t="shared" si="18"/>
        <v>'1420</v>
      </c>
      <c r="T230" s="21" t="s">
        <v>72</v>
      </c>
      <c r="U230" s="21"/>
      <c r="V230" s="22"/>
      <c r="W230" s="22"/>
      <c r="X230" s="21">
        <f>+M227</f>
        <v>0</v>
      </c>
      <c r="Y230" s="23" t="s">
        <v>73</v>
      </c>
    </row>
    <row r="231" spans="1:25" ht="7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R231" s="19" t="str">
        <f t="shared" si="16"/>
        <v>23/24</v>
      </c>
      <c r="S231" s="20" t="str">
        <f t="shared" si="18"/>
        <v>'1420</v>
      </c>
      <c r="T231" s="21" t="s">
        <v>74</v>
      </c>
      <c r="U231" s="21">
        <f>+H221</f>
        <v>0</v>
      </c>
      <c r="V231" s="22"/>
      <c r="W231" s="22"/>
      <c r="X231" s="21"/>
      <c r="Y231" s="23" t="s">
        <v>75</v>
      </c>
    </row>
    <row r="232" spans="1:25" ht="16.5" customHeight="1">
      <c r="A232" s="18" t="s">
        <v>18</v>
      </c>
      <c r="B232" s="18" t="s">
        <v>105</v>
      </c>
      <c r="C232" s="18" t="s">
        <v>106</v>
      </c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R232" s="19" t="str">
        <f t="shared" si="16"/>
        <v>23/24</v>
      </c>
      <c r="S232" s="61" t="str">
        <f>+B232</f>
        <v>'1480</v>
      </c>
      <c r="T232" s="62">
        <v>7014</v>
      </c>
      <c r="U232" s="62"/>
      <c r="V232" s="61" t="e">
        <f>J236</f>
        <v>#DIV/0!</v>
      </c>
      <c r="W232" s="61"/>
      <c r="X232" s="61"/>
      <c r="Y232" s="63" t="s">
        <v>21</v>
      </c>
    </row>
    <row r="233" spans="1:25" ht="6" customHeight="1">
      <c r="A233" s="25"/>
      <c r="B233" s="26"/>
      <c r="C233" s="27"/>
      <c r="D233" s="27"/>
      <c r="E233" s="27"/>
      <c r="F233" s="27"/>
      <c r="G233" s="3"/>
      <c r="H233" s="3"/>
      <c r="I233" s="28"/>
      <c r="J233" s="3"/>
      <c r="K233" s="3"/>
      <c r="L233" s="29"/>
      <c r="M233" s="3"/>
      <c r="N233" s="3"/>
      <c r="O233" s="3"/>
      <c r="P233" s="3"/>
      <c r="R233" s="19" t="str">
        <f t="shared" si="16"/>
        <v>23/24</v>
      </c>
      <c r="S233" s="61" t="str">
        <f t="shared" ref="S233:S246" si="19">+S232</f>
        <v>'1480</v>
      </c>
      <c r="T233" s="61"/>
      <c r="U233" s="61"/>
      <c r="V233" s="64">
        <f>M236</f>
        <v>0</v>
      </c>
      <c r="W233" s="61"/>
      <c r="X233" s="61"/>
      <c r="Y233" s="1" t="s">
        <v>22</v>
      </c>
    </row>
    <row r="234" spans="1:25" ht="11.25" customHeight="1">
      <c r="A234" s="34"/>
      <c r="B234" s="216" t="s">
        <v>26</v>
      </c>
      <c r="C234" s="223" t="s">
        <v>27</v>
      </c>
      <c r="D234" s="223"/>
      <c r="E234" s="223" t="s">
        <v>28</v>
      </c>
      <c r="F234" s="223"/>
      <c r="G234" s="34"/>
      <c r="H234" s="223" t="s">
        <v>29</v>
      </c>
      <c r="I234" s="3"/>
      <c r="J234" s="224" t="s">
        <v>30</v>
      </c>
      <c r="K234" s="225"/>
      <c r="L234" s="220"/>
      <c r="M234" s="36"/>
      <c r="N234" s="3"/>
      <c r="O234" s="3"/>
      <c r="P234" s="226" t="s">
        <v>31</v>
      </c>
      <c r="R234" s="19" t="str">
        <f t="shared" si="16"/>
        <v>23/24</v>
      </c>
      <c r="S234" s="61" t="str">
        <f t="shared" si="19"/>
        <v>'1480</v>
      </c>
      <c r="T234" s="62" t="s">
        <v>32</v>
      </c>
      <c r="U234" s="62"/>
      <c r="V234" s="62">
        <f>+B236</f>
        <v>0</v>
      </c>
      <c r="W234" s="65" t="str">
        <f>+H242</f>
        <v/>
      </c>
      <c r="X234" s="62">
        <f>B242+C242</f>
        <v>0</v>
      </c>
      <c r="Y234" s="63" t="s">
        <v>33</v>
      </c>
    </row>
    <row r="235" spans="1:25" ht="12" customHeight="1">
      <c r="A235" s="34"/>
      <c r="B235" s="216"/>
      <c r="C235" s="38" t="s">
        <v>35</v>
      </c>
      <c r="D235" s="38" t="s">
        <v>36</v>
      </c>
      <c r="E235" s="38" t="s">
        <v>35</v>
      </c>
      <c r="F235" s="38" t="s">
        <v>36</v>
      </c>
      <c r="G235" s="34"/>
      <c r="H235" s="223"/>
      <c r="I235" s="3"/>
      <c r="J235" s="224"/>
      <c r="K235" s="225"/>
      <c r="L235" s="220"/>
      <c r="M235" s="34"/>
      <c r="N235" s="3"/>
      <c r="O235" s="3"/>
      <c r="P235" s="226"/>
      <c r="R235" s="19" t="str">
        <f t="shared" si="16"/>
        <v>23/24</v>
      </c>
      <c r="S235" s="61" t="str">
        <f t="shared" si="19"/>
        <v>'1480</v>
      </c>
      <c r="T235" s="62" t="s">
        <v>37</v>
      </c>
      <c r="U235" s="62"/>
      <c r="V235" s="66"/>
      <c r="W235" s="65" t="str">
        <f>H243</f>
        <v/>
      </c>
      <c r="X235" s="62">
        <f>B243+C243</f>
        <v>0</v>
      </c>
      <c r="Y235" s="63" t="s">
        <v>38</v>
      </c>
    </row>
    <row r="236" spans="1:25" ht="16.5" customHeight="1">
      <c r="A236" s="216" t="s">
        <v>39</v>
      </c>
      <c r="B236" s="219"/>
      <c r="C236" s="40"/>
      <c r="D236" s="40"/>
      <c r="E236" s="40"/>
      <c r="F236" s="40"/>
      <c r="G236" s="41" t="str">
        <f>IF(SUM(C237:F237)=0,"",IF(SUM(C236:F236)&lt;1,"&lt;100%",IF(SUM(C236:F236)&gt;1,"&gt;100%","OK")))</f>
        <v/>
      </c>
      <c r="H236" s="42"/>
      <c r="I236" s="3"/>
      <c r="J236" s="43" t="e">
        <f>'Leite_-_Produção'!Q25</f>
        <v>#DIV/0!</v>
      </c>
      <c r="K236" s="44"/>
      <c r="L236" s="220"/>
      <c r="M236" s="36"/>
      <c r="N236" s="3"/>
      <c r="O236" s="3"/>
      <c r="P236" s="45" t="e">
        <f>SUM(F237+D237)/H236</f>
        <v>#DIV/0!</v>
      </c>
      <c r="R236" s="19" t="str">
        <f t="shared" si="16"/>
        <v>23/24</v>
      </c>
      <c r="S236" s="61" t="str">
        <f t="shared" si="19"/>
        <v>'1480</v>
      </c>
      <c r="T236" s="67">
        <v>7590</v>
      </c>
      <c r="U236" s="67"/>
      <c r="V236" s="66"/>
      <c r="W236" s="68">
        <f>+G242</f>
        <v>0</v>
      </c>
      <c r="X236" s="62">
        <f>D242</f>
        <v>0</v>
      </c>
      <c r="Y236" s="69" t="s">
        <v>40</v>
      </c>
    </row>
    <row r="237" spans="1:25" ht="16.5" customHeight="1">
      <c r="A237" s="216"/>
      <c r="B237" s="219"/>
      <c r="C237" s="49">
        <f>+C236*B236</f>
        <v>0</v>
      </c>
      <c r="D237" s="49">
        <f>+D236*B236</f>
        <v>0</v>
      </c>
      <c r="E237" s="49">
        <f>+E236*B236</f>
        <v>0</v>
      </c>
      <c r="F237" s="49">
        <f>+F236*B236</f>
        <v>0</v>
      </c>
      <c r="G237" s="34"/>
      <c r="H237" s="34"/>
      <c r="I237" s="3"/>
      <c r="J237" s="34"/>
      <c r="K237" s="34"/>
      <c r="L237" s="220"/>
      <c r="M237" s="34"/>
      <c r="N237" s="34"/>
      <c r="O237" s="34"/>
      <c r="P237" s="34"/>
      <c r="R237" s="19" t="str">
        <f t="shared" si="16"/>
        <v>23/24</v>
      </c>
      <c r="S237" s="61" t="str">
        <f t="shared" si="19"/>
        <v>'1480</v>
      </c>
      <c r="T237" s="62" t="s">
        <v>41</v>
      </c>
      <c r="U237" s="62"/>
      <c r="V237" s="66"/>
      <c r="W237" s="66"/>
      <c r="X237" s="62">
        <f>K242</f>
        <v>0</v>
      </c>
      <c r="Y237" s="63" t="s">
        <v>42</v>
      </c>
    </row>
    <row r="238" spans="1:25" ht="4.5" customHeight="1">
      <c r="A238" s="50"/>
      <c r="B238" s="51"/>
      <c r="C238" s="52"/>
      <c r="D238" s="52"/>
      <c r="E238" s="52"/>
      <c r="F238" s="52"/>
      <c r="G238" s="52"/>
      <c r="H238" s="34"/>
      <c r="I238" s="28"/>
      <c r="J238" s="34"/>
      <c r="K238" s="34"/>
      <c r="L238" s="53"/>
      <c r="M238" s="34"/>
      <c r="N238" s="34"/>
      <c r="O238" s="34"/>
      <c r="P238" s="34"/>
      <c r="R238" s="19" t="str">
        <f t="shared" si="16"/>
        <v>23/24</v>
      </c>
      <c r="S238" s="61" t="str">
        <f t="shared" si="19"/>
        <v>'1480</v>
      </c>
      <c r="T238" s="62" t="s">
        <v>43</v>
      </c>
      <c r="U238" s="62"/>
      <c r="V238" s="66"/>
      <c r="W238" s="66"/>
      <c r="X238" s="62">
        <f>K243</f>
        <v>0</v>
      </c>
      <c r="Y238" s="63" t="s">
        <v>44</v>
      </c>
    </row>
    <row r="239" spans="1:25" ht="16.5" customHeight="1">
      <c r="A239" s="221" t="s">
        <v>45</v>
      </c>
      <c r="B239" s="222" t="s">
        <v>46</v>
      </c>
      <c r="C239" s="222"/>
      <c r="D239" s="222"/>
      <c r="E239" s="222" t="s">
        <v>47</v>
      </c>
      <c r="F239" s="222"/>
      <c r="G239" s="222"/>
      <c r="H239" s="223" t="s">
        <v>48</v>
      </c>
      <c r="I239" s="3"/>
      <c r="J239" s="221" t="s">
        <v>45</v>
      </c>
      <c r="K239" s="222" t="s">
        <v>49</v>
      </c>
      <c r="L239" s="222"/>
      <c r="M239" s="222"/>
      <c r="N239" s="216" t="s">
        <v>50</v>
      </c>
      <c r="O239" s="216"/>
      <c r="P239" s="216"/>
      <c r="R239" s="19" t="str">
        <f t="shared" si="16"/>
        <v>23/24</v>
      </c>
      <c r="S239" s="61" t="str">
        <f t="shared" si="19"/>
        <v>'1480</v>
      </c>
      <c r="T239" s="62" t="s">
        <v>51</v>
      </c>
      <c r="U239" s="62"/>
      <c r="V239" s="66"/>
      <c r="W239" s="66"/>
      <c r="X239" s="62">
        <f>L242</f>
        <v>0</v>
      </c>
      <c r="Y239" s="63" t="s">
        <v>52</v>
      </c>
    </row>
    <row r="240" spans="1:25" ht="16.5" customHeight="1">
      <c r="A240" s="221"/>
      <c r="B240" s="217" t="s">
        <v>53</v>
      </c>
      <c r="C240" s="217" t="s">
        <v>54</v>
      </c>
      <c r="D240" s="217" t="s">
        <v>55</v>
      </c>
      <c r="E240" s="217" t="s">
        <v>53</v>
      </c>
      <c r="F240" s="217" t="s">
        <v>54</v>
      </c>
      <c r="G240" s="217" t="s">
        <v>55</v>
      </c>
      <c r="H240" s="223"/>
      <c r="I240" s="3"/>
      <c r="J240" s="221"/>
      <c r="K240" s="218" t="s">
        <v>56</v>
      </c>
      <c r="L240" s="218" t="s">
        <v>57</v>
      </c>
      <c r="M240" s="218" t="s">
        <v>58</v>
      </c>
      <c r="N240" s="216"/>
      <c r="O240" s="216"/>
      <c r="P240" s="216"/>
      <c r="R240" s="19" t="str">
        <f t="shared" si="16"/>
        <v>23/24</v>
      </c>
      <c r="S240" s="61" t="str">
        <f t="shared" si="19"/>
        <v>'1480</v>
      </c>
      <c r="T240" s="62" t="s">
        <v>59</v>
      </c>
      <c r="U240" s="62"/>
      <c r="V240" s="61"/>
      <c r="W240" s="61"/>
      <c r="X240" s="62">
        <f>+L243</f>
        <v>0</v>
      </c>
      <c r="Y240" s="63" t="s">
        <v>60</v>
      </c>
    </row>
    <row r="241" spans="1:25" ht="18" customHeight="1">
      <c r="A241" s="221"/>
      <c r="B241" s="217"/>
      <c r="C241" s="217"/>
      <c r="D241" s="217"/>
      <c r="E241" s="217"/>
      <c r="F241" s="217"/>
      <c r="G241" s="217"/>
      <c r="H241" s="223"/>
      <c r="I241" s="3"/>
      <c r="J241" s="221"/>
      <c r="K241" s="218"/>
      <c r="L241" s="218"/>
      <c r="M241" s="218"/>
      <c r="N241" s="54" t="s">
        <v>61</v>
      </c>
      <c r="O241" s="54" t="s">
        <v>62</v>
      </c>
      <c r="P241" s="54" t="s">
        <v>63</v>
      </c>
      <c r="R241" s="19" t="str">
        <f t="shared" si="16"/>
        <v>23/24</v>
      </c>
      <c r="S241" s="61" t="str">
        <f t="shared" si="19"/>
        <v>'1480</v>
      </c>
      <c r="T241" s="62" t="s">
        <v>64</v>
      </c>
      <c r="U241" s="62"/>
      <c r="V241" s="61"/>
      <c r="W241" s="61"/>
      <c r="X241" s="62">
        <f>+M243</f>
        <v>0</v>
      </c>
      <c r="Y241" s="63" t="s">
        <v>65</v>
      </c>
    </row>
    <row r="242" spans="1:25" ht="16.5" customHeight="1">
      <c r="A242" s="54" t="s">
        <v>66</v>
      </c>
      <c r="B242" s="55"/>
      <c r="C242" s="55"/>
      <c r="D242" s="55"/>
      <c r="E242" s="55"/>
      <c r="F242" s="55"/>
      <c r="G242" s="55"/>
      <c r="H242" s="56" t="str">
        <f>IF(B242="","",((E242*B242+F242*C242)/SUM(B242:C242)))</f>
        <v/>
      </c>
      <c r="I242" s="3"/>
      <c r="J242" s="54" t="s">
        <v>66</v>
      </c>
      <c r="K242" s="55"/>
      <c r="L242" s="55"/>
      <c r="M242" s="55"/>
      <c r="N242" s="55"/>
      <c r="O242" s="55"/>
      <c r="P242" s="55"/>
      <c r="R242" s="19" t="str">
        <f t="shared" si="16"/>
        <v>23/24</v>
      </c>
      <c r="S242" s="61" t="str">
        <f t="shared" si="19"/>
        <v>'1480</v>
      </c>
      <c r="T242" s="67">
        <v>7006</v>
      </c>
      <c r="U242" s="67"/>
      <c r="V242" s="61"/>
      <c r="W242" s="61"/>
      <c r="X242" s="62">
        <f>N242</f>
        <v>0</v>
      </c>
      <c r="Y242" s="69" t="s">
        <v>67</v>
      </c>
    </row>
    <row r="243" spans="1:25" ht="16.5" customHeight="1">
      <c r="A243" s="54" t="s">
        <v>68</v>
      </c>
      <c r="B243" s="55"/>
      <c r="C243" s="55"/>
      <c r="D243" s="34"/>
      <c r="E243" s="55"/>
      <c r="F243" s="55"/>
      <c r="G243" s="57"/>
      <c r="H243" s="56" t="str">
        <f>IF(B243="","",((E243*B243+F243*C243)/SUM(B243:C243)))</f>
        <v/>
      </c>
      <c r="I243" s="3"/>
      <c r="J243" s="54" t="s">
        <v>68</v>
      </c>
      <c r="K243" s="55"/>
      <c r="L243" s="55"/>
      <c r="M243" s="55"/>
      <c r="N243" s="58"/>
      <c r="O243" s="58"/>
      <c r="P243" s="58"/>
      <c r="R243" s="19" t="str">
        <f t="shared" si="16"/>
        <v>23/24</v>
      </c>
      <c r="S243" s="61" t="str">
        <f t="shared" si="19"/>
        <v>'1480</v>
      </c>
      <c r="T243" s="67">
        <v>7007</v>
      </c>
      <c r="U243" s="67"/>
      <c r="V243" s="61"/>
      <c r="W243" s="61"/>
      <c r="X243" s="62">
        <f>O242</f>
        <v>0</v>
      </c>
      <c r="Y243" s="69" t="s">
        <v>69</v>
      </c>
    </row>
    <row r="244" spans="1:25" ht="18" customHeight="1">
      <c r="A244" s="35" t="s">
        <v>70</v>
      </c>
      <c r="B244" s="59" t="str">
        <f>IF(B236="","",(B243+B242)/B236)</f>
        <v/>
      </c>
      <c r="C244" s="59" t="str">
        <f>IF(B236="","",(C243+C242)/B236)</f>
        <v/>
      </c>
      <c r="D244" s="59" t="str">
        <f>IF(B236="","",(D243+D242)/B236)</f>
        <v/>
      </c>
      <c r="E244" s="214" t="str">
        <f>IF(B236="","",IF(B244+C244+D244&gt;Bovinos!$AD$5," -&gt; índices (somados) acima da média",IF(B244+C244+D244&lt;Bovinos!$AD$4," -&gt; índices (somados) abaixo da média","")))</f>
        <v/>
      </c>
      <c r="F244" s="214"/>
      <c r="G244" s="214"/>
      <c r="H244" s="214"/>
      <c r="I244" s="3"/>
      <c r="J244" s="35" t="s">
        <v>70</v>
      </c>
      <c r="K244" s="60" t="str">
        <f>IF(B236="","-",(K243+K242)/B236)</f>
        <v>-</v>
      </c>
      <c r="L244" s="60" t="str">
        <f>IF(B236="","-",(L243+L242)/B236)</f>
        <v>-</v>
      </c>
      <c r="M244" s="60" t="str">
        <f>IF(B236="","-",(M243+M242+O242+N242+P242)/B236)</f>
        <v>-</v>
      </c>
      <c r="N244" s="215" t="str">
        <f>IF(AND(K244="-",L244="-",M244="-"),"",IF(K244&gt;Bovinos!$AA$5," -&gt; índice(s) fora da faixa média",IF(K244&lt;Bovinos!$AA$4," -&gt; índice(s) fora da faixa média",IF(L244&gt;Bovinos!$AB$5," -&gt; índice(s) fora da faixa média",IF(L244&lt;Bovinos!$AB$4," -&gt; índice(s) fora da faixa média",IF(M244&gt;Bovinos!$AC$5," -&gt; índice(s) fora da faixa média",IF(M244&lt;Bovinos!$AC$4," -&gt; índice(s) fora da faixa média","")))))))</f>
        <v/>
      </c>
      <c r="O244" s="215"/>
      <c r="P244" s="215"/>
      <c r="R244" s="19" t="str">
        <f t="shared" si="16"/>
        <v>23/24</v>
      </c>
      <c r="S244" s="61" t="str">
        <f t="shared" si="19"/>
        <v>'1480</v>
      </c>
      <c r="T244" s="67">
        <v>7008</v>
      </c>
      <c r="U244" s="67"/>
      <c r="V244" s="61"/>
      <c r="W244" s="61"/>
      <c r="X244" s="62">
        <f>P242</f>
        <v>0</v>
      </c>
      <c r="Y244" s="69" t="s">
        <v>71</v>
      </c>
    </row>
    <row r="245" spans="1:25" ht="7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R245" s="19" t="str">
        <f t="shared" si="16"/>
        <v>23/24</v>
      </c>
      <c r="S245" s="61" t="str">
        <f t="shared" si="19"/>
        <v>'1480</v>
      </c>
      <c r="T245" s="62" t="s">
        <v>72</v>
      </c>
      <c r="U245" s="62"/>
      <c r="V245" s="61"/>
      <c r="W245" s="16"/>
      <c r="X245" s="62">
        <f>+M242</f>
        <v>0</v>
      </c>
      <c r="Y245" s="63" t="s">
        <v>73</v>
      </c>
    </row>
    <row r="246" spans="1:25" ht="7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R246" s="19" t="str">
        <f t="shared" si="16"/>
        <v>23/24</v>
      </c>
      <c r="S246" s="61" t="str">
        <f t="shared" si="19"/>
        <v>'1480</v>
      </c>
      <c r="T246" s="62" t="s">
        <v>74</v>
      </c>
      <c r="U246" s="62">
        <f>+H236</f>
        <v>0</v>
      </c>
      <c r="V246" s="61"/>
      <c r="W246" s="16"/>
      <c r="X246" s="62"/>
      <c r="Y246" s="63" t="s">
        <v>75</v>
      </c>
    </row>
    <row r="247" spans="1:25" ht="16.5" customHeight="1">
      <c r="A247" s="18" t="s">
        <v>18</v>
      </c>
      <c r="B247" s="18" t="s">
        <v>107</v>
      </c>
      <c r="C247" s="18" t="s">
        <v>108</v>
      </c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R247" s="19" t="str">
        <f t="shared" si="16"/>
        <v>23/24</v>
      </c>
      <c r="S247" s="20" t="str">
        <f>+B247</f>
        <v>'1520</v>
      </c>
      <c r="T247" s="21">
        <v>7014</v>
      </c>
      <c r="U247" s="21"/>
      <c r="V247" s="22" t="e">
        <f>J251</f>
        <v>#DIV/0!</v>
      </c>
      <c r="W247" s="22"/>
      <c r="X247" s="22"/>
      <c r="Y247" s="23" t="s">
        <v>21</v>
      </c>
    </row>
    <row r="248" spans="1:25" ht="6" customHeight="1">
      <c r="A248" s="25"/>
      <c r="B248" s="26"/>
      <c r="C248" s="27"/>
      <c r="D248" s="27"/>
      <c r="E248" s="27"/>
      <c r="F248" s="27"/>
      <c r="G248" s="3"/>
      <c r="H248" s="3"/>
      <c r="I248" s="28"/>
      <c r="J248" s="3"/>
      <c r="K248" s="3"/>
      <c r="L248" s="29"/>
      <c r="M248" s="3"/>
      <c r="N248" s="3"/>
      <c r="O248" s="3"/>
      <c r="P248" s="3"/>
      <c r="R248" s="19" t="str">
        <f t="shared" si="16"/>
        <v>23/24</v>
      </c>
      <c r="S248" s="20" t="str">
        <f t="shared" ref="S248:S261" si="20">+S247</f>
        <v>'1520</v>
      </c>
      <c r="T248" s="22"/>
      <c r="U248" s="22"/>
      <c r="V248" s="30">
        <f>M251</f>
        <v>0</v>
      </c>
      <c r="W248" s="22"/>
      <c r="X248" s="22"/>
      <c r="Y248" s="22" t="s">
        <v>22</v>
      </c>
    </row>
    <row r="249" spans="1:25" ht="11.25" customHeight="1">
      <c r="A249" s="34"/>
      <c r="B249" s="216" t="s">
        <v>26</v>
      </c>
      <c r="C249" s="223" t="s">
        <v>27</v>
      </c>
      <c r="D249" s="223"/>
      <c r="E249" s="223" t="s">
        <v>28</v>
      </c>
      <c r="F249" s="223"/>
      <c r="G249" s="34"/>
      <c r="H249" s="223" t="s">
        <v>29</v>
      </c>
      <c r="I249" s="3"/>
      <c r="J249" s="224" t="s">
        <v>30</v>
      </c>
      <c r="K249" s="225"/>
      <c r="L249" s="220"/>
      <c r="M249" s="36"/>
      <c r="N249" s="3"/>
      <c r="O249" s="3"/>
      <c r="P249" s="226" t="s">
        <v>31</v>
      </c>
      <c r="R249" s="19" t="str">
        <f t="shared" si="16"/>
        <v>23/24</v>
      </c>
      <c r="S249" s="20" t="str">
        <f t="shared" si="20"/>
        <v>'1520</v>
      </c>
      <c r="T249" s="21" t="s">
        <v>32</v>
      </c>
      <c r="U249" s="21"/>
      <c r="V249" s="21">
        <f>+B251</f>
        <v>0</v>
      </c>
      <c r="W249" s="37" t="str">
        <f>+H257</f>
        <v/>
      </c>
      <c r="X249" s="21">
        <f>B257+C257</f>
        <v>0</v>
      </c>
      <c r="Y249" s="23" t="s">
        <v>33</v>
      </c>
    </row>
    <row r="250" spans="1:25" ht="12" customHeight="1">
      <c r="A250" s="34"/>
      <c r="B250" s="216"/>
      <c r="C250" s="38" t="s">
        <v>35</v>
      </c>
      <c r="D250" s="38" t="s">
        <v>36</v>
      </c>
      <c r="E250" s="38" t="s">
        <v>35</v>
      </c>
      <c r="F250" s="38" t="s">
        <v>36</v>
      </c>
      <c r="G250" s="34"/>
      <c r="H250" s="223"/>
      <c r="I250" s="3"/>
      <c r="J250" s="224"/>
      <c r="K250" s="225"/>
      <c r="L250" s="220"/>
      <c r="M250" s="34"/>
      <c r="N250" s="3"/>
      <c r="O250" s="3"/>
      <c r="P250" s="226"/>
      <c r="R250" s="19" t="str">
        <f t="shared" si="16"/>
        <v>23/24</v>
      </c>
      <c r="S250" s="20" t="str">
        <f t="shared" si="20"/>
        <v>'1520</v>
      </c>
      <c r="T250" s="21" t="s">
        <v>37</v>
      </c>
      <c r="U250" s="21"/>
      <c r="V250" s="39"/>
      <c r="W250" s="37" t="str">
        <f>H258</f>
        <v/>
      </c>
      <c r="X250" s="21">
        <f>B258+C258</f>
        <v>0</v>
      </c>
      <c r="Y250" s="23" t="s">
        <v>38</v>
      </c>
    </row>
    <row r="251" spans="1:25" ht="16.5" customHeight="1">
      <c r="A251" s="216" t="s">
        <v>39</v>
      </c>
      <c r="B251" s="219"/>
      <c r="C251" s="40"/>
      <c r="D251" s="40"/>
      <c r="E251" s="40"/>
      <c r="F251" s="40"/>
      <c r="G251" s="41" t="str">
        <f>IF(SUM(C252:F252)=0,"",IF(SUM(C251:F251)&lt;1,"&lt;100%",IF(SUM(C251:F251)&gt;1,"&gt;100%","OK")))</f>
        <v/>
      </c>
      <c r="H251" s="42"/>
      <c r="I251" s="3"/>
      <c r="J251" s="43" t="e">
        <f>'Leite_-_Produção'!Q26</f>
        <v>#DIV/0!</v>
      </c>
      <c r="K251" s="44"/>
      <c r="L251" s="220"/>
      <c r="M251" s="36"/>
      <c r="N251" s="3"/>
      <c r="O251" s="3"/>
      <c r="P251" s="45" t="e">
        <f>SUM(F252+D252)/H251</f>
        <v>#DIV/0!</v>
      </c>
      <c r="R251" s="19" t="str">
        <f t="shared" si="16"/>
        <v>23/24</v>
      </c>
      <c r="S251" s="20" t="str">
        <f t="shared" si="20"/>
        <v>'1520</v>
      </c>
      <c r="T251" s="46">
        <v>7590</v>
      </c>
      <c r="U251" s="46"/>
      <c r="V251" s="39"/>
      <c r="W251" s="47">
        <f>+G257</f>
        <v>0</v>
      </c>
      <c r="X251" s="21">
        <f>D257</f>
        <v>0</v>
      </c>
      <c r="Y251" s="48" t="s">
        <v>40</v>
      </c>
    </row>
    <row r="252" spans="1:25" ht="16.5" customHeight="1">
      <c r="A252" s="216"/>
      <c r="B252" s="219"/>
      <c r="C252" s="49">
        <f>+C251*B251</f>
        <v>0</v>
      </c>
      <c r="D252" s="49">
        <f>+D251*B251</f>
        <v>0</v>
      </c>
      <c r="E252" s="49">
        <f>+E251*B251</f>
        <v>0</v>
      </c>
      <c r="F252" s="49">
        <f>+F251*B251</f>
        <v>0</v>
      </c>
      <c r="G252" s="34"/>
      <c r="H252" s="34"/>
      <c r="I252" s="3"/>
      <c r="J252" s="34"/>
      <c r="K252" s="34"/>
      <c r="L252" s="220"/>
      <c r="M252" s="34"/>
      <c r="N252" s="34"/>
      <c r="O252" s="34"/>
      <c r="P252" s="34"/>
      <c r="R252" s="19" t="str">
        <f t="shared" si="16"/>
        <v>23/24</v>
      </c>
      <c r="S252" s="20" t="str">
        <f t="shared" si="20"/>
        <v>'1520</v>
      </c>
      <c r="T252" s="21" t="s">
        <v>41</v>
      </c>
      <c r="U252" s="21"/>
      <c r="V252" s="39"/>
      <c r="W252" s="39"/>
      <c r="X252" s="21">
        <f>K257</f>
        <v>0</v>
      </c>
      <c r="Y252" s="23" t="s">
        <v>42</v>
      </c>
    </row>
    <row r="253" spans="1:25" ht="4.5" customHeight="1">
      <c r="A253" s="50"/>
      <c r="B253" s="51"/>
      <c r="C253" s="52"/>
      <c r="D253" s="52"/>
      <c r="E253" s="52"/>
      <c r="F253" s="52"/>
      <c r="G253" s="52"/>
      <c r="H253" s="34"/>
      <c r="I253" s="28"/>
      <c r="J253" s="34"/>
      <c r="K253" s="34"/>
      <c r="L253" s="53"/>
      <c r="M253" s="34"/>
      <c r="N253" s="34"/>
      <c r="O253" s="34"/>
      <c r="P253" s="34"/>
      <c r="R253" s="19" t="str">
        <f t="shared" si="16"/>
        <v>23/24</v>
      </c>
      <c r="S253" s="20" t="str">
        <f t="shared" si="20"/>
        <v>'1520</v>
      </c>
      <c r="T253" s="21" t="s">
        <v>43</v>
      </c>
      <c r="U253" s="21"/>
      <c r="V253" s="39"/>
      <c r="W253" s="39"/>
      <c r="X253" s="21">
        <f>K258</f>
        <v>0</v>
      </c>
      <c r="Y253" s="23" t="s">
        <v>44</v>
      </c>
    </row>
    <row r="254" spans="1:25" ht="16.5" customHeight="1">
      <c r="A254" s="221" t="s">
        <v>45</v>
      </c>
      <c r="B254" s="222" t="s">
        <v>46</v>
      </c>
      <c r="C254" s="222"/>
      <c r="D254" s="222"/>
      <c r="E254" s="222" t="s">
        <v>47</v>
      </c>
      <c r="F254" s="222"/>
      <c r="G254" s="222"/>
      <c r="H254" s="223" t="s">
        <v>48</v>
      </c>
      <c r="I254" s="3"/>
      <c r="J254" s="221" t="s">
        <v>45</v>
      </c>
      <c r="K254" s="222" t="s">
        <v>49</v>
      </c>
      <c r="L254" s="222"/>
      <c r="M254" s="222"/>
      <c r="N254" s="216" t="s">
        <v>50</v>
      </c>
      <c r="O254" s="216"/>
      <c r="P254" s="216"/>
      <c r="R254" s="19" t="str">
        <f t="shared" si="16"/>
        <v>23/24</v>
      </c>
      <c r="S254" s="20" t="str">
        <f t="shared" si="20"/>
        <v>'1520</v>
      </c>
      <c r="T254" s="21" t="s">
        <v>51</v>
      </c>
      <c r="U254" s="21"/>
      <c r="V254" s="39"/>
      <c r="W254" s="39"/>
      <c r="X254" s="21">
        <f>L257</f>
        <v>0</v>
      </c>
      <c r="Y254" s="23" t="s">
        <v>52</v>
      </c>
    </row>
    <row r="255" spans="1:25" ht="16.5" customHeight="1">
      <c r="A255" s="221"/>
      <c r="B255" s="217" t="s">
        <v>53</v>
      </c>
      <c r="C255" s="217" t="s">
        <v>54</v>
      </c>
      <c r="D255" s="217" t="s">
        <v>55</v>
      </c>
      <c r="E255" s="217" t="s">
        <v>53</v>
      </c>
      <c r="F255" s="217" t="s">
        <v>54</v>
      </c>
      <c r="G255" s="217" t="s">
        <v>55</v>
      </c>
      <c r="H255" s="223"/>
      <c r="I255" s="3"/>
      <c r="J255" s="221"/>
      <c r="K255" s="218" t="s">
        <v>56</v>
      </c>
      <c r="L255" s="218" t="s">
        <v>57</v>
      </c>
      <c r="M255" s="218" t="s">
        <v>58</v>
      </c>
      <c r="N255" s="216"/>
      <c r="O255" s="216"/>
      <c r="P255" s="216"/>
      <c r="R255" s="19" t="str">
        <f t="shared" si="16"/>
        <v>23/24</v>
      </c>
      <c r="S255" s="20" t="str">
        <f t="shared" si="20"/>
        <v>'1520</v>
      </c>
      <c r="T255" s="21" t="s">
        <v>59</v>
      </c>
      <c r="U255" s="21"/>
      <c r="V255" s="22"/>
      <c r="W255" s="22"/>
      <c r="X255" s="21">
        <f>+L258</f>
        <v>0</v>
      </c>
      <c r="Y255" s="23" t="s">
        <v>60</v>
      </c>
    </row>
    <row r="256" spans="1:25" ht="18" customHeight="1">
      <c r="A256" s="221"/>
      <c r="B256" s="217"/>
      <c r="C256" s="217"/>
      <c r="D256" s="217"/>
      <c r="E256" s="217"/>
      <c r="F256" s="217"/>
      <c r="G256" s="217"/>
      <c r="H256" s="223"/>
      <c r="I256" s="3"/>
      <c r="J256" s="221"/>
      <c r="K256" s="218"/>
      <c r="L256" s="218"/>
      <c r="M256" s="218"/>
      <c r="N256" s="54" t="s">
        <v>61</v>
      </c>
      <c r="O256" s="54" t="s">
        <v>62</v>
      </c>
      <c r="P256" s="54" t="s">
        <v>63</v>
      </c>
      <c r="R256" s="19" t="str">
        <f t="shared" si="16"/>
        <v>23/24</v>
      </c>
      <c r="S256" s="20" t="str">
        <f t="shared" si="20"/>
        <v>'1520</v>
      </c>
      <c r="T256" s="21" t="s">
        <v>64</v>
      </c>
      <c r="U256" s="21"/>
      <c r="V256" s="22"/>
      <c r="W256" s="22"/>
      <c r="X256" s="21">
        <f>+M258</f>
        <v>0</v>
      </c>
      <c r="Y256" s="23" t="s">
        <v>65</v>
      </c>
    </row>
    <row r="257" spans="1:25" ht="16.5" customHeight="1">
      <c r="A257" s="54" t="s">
        <v>66</v>
      </c>
      <c r="B257" s="55"/>
      <c r="C257" s="55"/>
      <c r="D257" s="55"/>
      <c r="E257" s="55"/>
      <c r="F257" s="55"/>
      <c r="G257" s="55"/>
      <c r="H257" s="56" t="str">
        <f>IF(B257="","",((E257*B257+F257*C257)/SUM(B257:C257)))</f>
        <v/>
      </c>
      <c r="I257" s="3"/>
      <c r="J257" s="54" t="s">
        <v>66</v>
      </c>
      <c r="K257" s="55"/>
      <c r="L257" s="55"/>
      <c r="M257" s="55"/>
      <c r="N257" s="55"/>
      <c r="O257" s="55"/>
      <c r="P257" s="55"/>
      <c r="R257" s="19" t="str">
        <f t="shared" si="16"/>
        <v>23/24</v>
      </c>
      <c r="S257" s="20" t="str">
        <f t="shared" si="20"/>
        <v>'1520</v>
      </c>
      <c r="T257" s="46">
        <v>7006</v>
      </c>
      <c r="U257" s="46"/>
      <c r="V257" s="22"/>
      <c r="W257" s="22"/>
      <c r="X257" s="21">
        <f>N257</f>
        <v>0</v>
      </c>
      <c r="Y257" s="48" t="s">
        <v>67</v>
      </c>
    </row>
    <row r="258" spans="1:25" ht="16.5" customHeight="1">
      <c r="A258" s="54" t="s">
        <v>68</v>
      </c>
      <c r="B258" s="55"/>
      <c r="C258" s="55"/>
      <c r="D258" s="34"/>
      <c r="E258" s="55"/>
      <c r="F258" s="55"/>
      <c r="G258" s="57"/>
      <c r="H258" s="56" t="str">
        <f>IF(B258="","",((E258*B258+F258*C258)/SUM(B258:C258)))</f>
        <v/>
      </c>
      <c r="I258" s="3"/>
      <c r="J258" s="54" t="s">
        <v>68</v>
      </c>
      <c r="K258" s="55"/>
      <c r="L258" s="55"/>
      <c r="M258" s="55"/>
      <c r="N258" s="58"/>
      <c r="O258" s="58"/>
      <c r="P258" s="58"/>
      <c r="R258" s="19" t="str">
        <f t="shared" si="16"/>
        <v>23/24</v>
      </c>
      <c r="S258" s="20" t="str">
        <f t="shared" si="20"/>
        <v>'1520</v>
      </c>
      <c r="T258" s="46">
        <v>7007</v>
      </c>
      <c r="U258" s="46"/>
      <c r="V258" s="22"/>
      <c r="W258" s="22"/>
      <c r="X258" s="21">
        <f>O257</f>
        <v>0</v>
      </c>
      <c r="Y258" s="48" t="s">
        <v>69</v>
      </c>
    </row>
    <row r="259" spans="1:25" ht="18" customHeight="1">
      <c r="A259" s="35" t="s">
        <v>70</v>
      </c>
      <c r="B259" s="59" t="str">
        <f>IF(B251="","",(B258+B257)/B251)</f>
        <v/>
      </c>
      <c r="C259" s="59" t="str">
        <f>IF(B251="","",(C258+C257)/B251)</f>
        <v/>
      </c>
      <c r="D259" s="59" t="str">
        <f>IF(B251="","",(D258+D257)/B251)</f>
        <v/>
      </c>
      <c r="E259" s="214" t="str">
        <f>IF(B251="","",IF(B259+C259+D259&gt;Bovinos!$AD$5," -&gt; índices (somados) acima da média",IF(B259+C259+D259&lt;Bovinos!$AD$4," -&gt; índices (somados) abaixo da média","")))</f>
        <v/>
      </c>
      <c r="F259" s="214"/>
      <c r="G259" s="214"/>
      <c r="H259" s="214"/>
      <c r="I259" s="3"/>
      <c r="J259" s="35" t="s">
        <v>70</v>
      </c>
      <c r="K259" s="60" t="str">
        <f>IF(B251="","-",(K258+K257)/B251)</f>
        <v>-</v>
      </c>
      <c r="L259" s="60" t="str">
        <f>IF(B251="","-",(L258+L257)/B251)</f>
        <v>-</v>
      </c>
      <c r="M259" s="60" t="str">
        <f>IF(B251="","-",(M258+M257+O257+N257+P257)/B251)</f>
        <v>-</v>
      </c>
      <c r="N259" s="215" t="str">
        <f>IF(AND(K259="-",L259="-",M259="-"),"",IF(K259&gt;Bovinos!$AA$5," -&gt; índice(s) fora da faixa média",IF(K259&lt;Bovinos!$AA$4," -&gt; índice(s) fora da faixa média",IF(L259&gt;Bovinos!$AB$5," -&gt; índice(s) fora da faixa média",IF(L259&lt;Bovinos!$AB$4," -&gt; índice(s) fora da faixa média",IF(M259&gt;Bovinos!$AC$5," -&gt; índice(s) fora da faixa média",IF(M259&lt;Bovinos!$AC$4," -&gt; índice(s) fora da faixa média","")))))))</f>
        <v/>
      </c>
      <c r="O259" s="215"/>
      <c r="P259" s="215"/>
      <c r="R259" s="19" t="str">
        <f t="shared" si="16"/>
        <v>23/24</v>
      </c>
      <c r="S259" s="20" t="str">
        <f t="shared" si="20"/>
        <v>'1520</v>
      </c>
      <c r="T259" s="46">
        <v>7008</v>
      </c>
      <c r="U259" s="46"/>
      <c r="V259" s="22"/>
      <c r="W259" s="22"/>
      <c r="X259" s="21">
        <f>P257</f>
        <v>0</v>
      </c>
      <c r="Y259" s="48" t="s">
        <v>71</v>
      </c>
    </row>
    <row r="260" spans="1:25" ht="7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R260" s="19" t="str">
        <f t="shared" si="16"/>
        <v>23/24</v>
      </c>
      <c r="S260" s="20" t="str">
        <f t="shared" si="20"/>
        <v>'1520</v>
      </c>
      <c r="T260" s="21" t="s">
        <v>72</v>
      </c>
      <c r="U260" s="21"/>
      <c r="V260" s="22"/>
      <c r="W260" s="22"/>
      <c r="X260" s="21">
        <f>+M257</f>
        <v>0</v>
      </c>
      <c r="Y260" s="23" t="s">
        <v>73</v>
      </c>
    </row>
    <row r="261" spans="1:25" ht="7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R261" s="19" t="str">
        <f t="shared" si="16"/>
        <v>23/24</v>
      </c>
      <c r="S261" s="20" t="str">
        <f t="shared" si="20"/>
        <v>'1520</v>
      </c>
      <c r="T261" s="21" t="s">
        <v>74</v>
      </c>
      <c r="U261" s="21">
        <f>+H251</f>
        <v>0</v>
      </c>
      <c r="V261" s="22"/>
      <c r="W261" s="22"/>
      <c r="X261" s="21"/>
      <c r="Y261" s="23" t="s">
        <v>75</v>
      </c>
    </row>
    <row r="262" spans="1:25" ht="16.5" customHeight="1">
      <c r="A262" s="18" t="s">
        <v>18</v>
      </c>
      <c r="B262" s="18" t="s">
        <v>109</v>
      </c>
      <c r="C262" s="18" t="s">
        <v>110</v>
      </c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R262" s="19" t="str">
        <f t="shared" si="16"/>
        <v>23/24</v>
      </c>
      <c r="S262" s="61" t="str">
        <f>+B262</f>
        <v>'1630</v>
      </c>
      <c r="T262" s="62">
        <v>7014</v>
      </c>
      <c r="U262" s="62"/>
      <c r="V262" s="61" t="e">
        <f>J266</f>
        <v>#DIV/0!</v>
      </c>
      <c r="W262" s="61"/>
      <c r="X262" s="61"/>
      <c r="Y262" s="63" t="s">
        <v>21</v>
      </c>
    </row>
    <row r="263" spans="1:25" ht="6" customHeight="1">
      <c r="A263" s="25"/>
      <c r="B263" s="26"/>
      <c r="C263" s="27"/>
      <c r="D263" s="27"/>
      <c r="E263" s="27"/>
      <c r="F263" s="27"/>
      <c r="G263" s="3"/>
      <c r="H263" s="3"/>
      <c r="I263" s="28"/>
      <c r="J263" s="3"/>
      <c r="K263" s="3"/>
      <c r="L263" s="29"/>
      <c r="M263" s="3"/>
      <c r="N263" s="3"/>
      <c r="O263" s="3"/>
      <c r="P263" s="3"/>
      <c r="R263" s="19" t="str">
        <f t="shared" ref="R263:R326" si="21">+$S$5</f>
        <v>23/24</v>
      </c>
      <c r="S263" s="61" t="str">
        <f t="shared" ref="S263:S276" si="22">+S262</f>
        <v>'1630</v>
      </c>
      <c r="T263" s="61"/>
      <c r="U263" s="61"/>
      <c r="V263" s="64">
        <f>M266</f>
        <v>0</v>
      </c>
      <c r="W263" s="61"/>
      <c r="X263" s="61"/>
      <c r="Y263" s="1" t="s">
        <v>22</v>
      </c>
    </row>
    <row r="264" spans="1:25" ht="11.25" customHeight="1">
      <c r="A264" s="34"/>
      <c r="B264" s="216" t="s">
        <v>26</v>
      </c>
      <c r="C264" s="223" t="s">
        <v>27</v>
      </c>
      <c r="D264" s="223"/>
      <c r="E264" s="223" t="s">
        <v>28</v>
      </c>
      <c r="F264" s="223"/>
      <c r="G264" s="34"/>
      <c r="H264" s="223" t="s">
        <v>29</v>
      </c>
      <c r="I264" s="3"/>
      <c r="J264" s="224" t="s">
        <v>30</v>
      </c>
      <c r="K264" s="225"/>
      <c r="L264" s="220"/>
      <c r="M264" s="36"/>
      <c r="N264" s="3"/>
      <c r="O264" s="3"/>
      <c r="P264" s="226" t="s">
        <v>31</v>
      </c>
      <c r="R264" s="19" t="str">
        <f t="shared" si="21"/>
        <v>23/24</v>
      </c>
      <c r="S264" s="61" t="str">
        <f t="shared" si="22"/>
        <v>'1630</v>
      </c>
      <c r="T264" s="62" t="s">
        <v>32</v>
      </c>
      <c r="U264" s="62"/>
      <c r="V264" s="62">
        <f>+B266</f>
        <v>0</v>
      </c>
      <c r="W264" s="65" t="str">
        <f>+H272</f>
        <v/>
      </c>
      <c r="X264" s="62">
        <f>B272+C272</f>
        <v>0</v>
      </c>
      <c r="Y264" s="63" t="s">
        <v>33</v>
      </c>
    </row>
    <row r="265" spans="1:25" ht="12" customHeight="1">
      <c r="A265" s="34"/>
      <c r="B265" s="216"/>
      <c r="C265" s="38" t="s">
        <v>35</v>
      </c>
      <c r="D265" s="38" t="s">
        <v>36</v>
      </c>
      <c r="E265" s="38" t="s">
        <v>35</v>
      </c>
      <c r="F265" s="38" t="s">
        <v>36</v>
      </c>
      <c r="G265" s="34"/>
      <c r="H265" s="223"/>
      <c r="I265" s="3"/>
      <c r="J265" s="224"/>
      <c r="K265" s="225"/>
      <c r="L265" s="220"/>
      <c r="M265" s="34"/>
      <c r="N265" s="3"/>
      <c r="O265" s="3"/>
      <c r="P265" s="226"/>
      <c r="R265" s="19" t="str">
        <f t="shared" si="21"/>
        <v>23/24</v>
      </c>
      <c r="S265" s="61" t="str">
        <f t="shared" si="22"/>
        <v>'1630</v>
      </c>
      <c r="T265" s="62" t="s">
        <v>37</v>
      </c>
      <c r="U265" s="62"/>
      <c r="V265" s="66"/>
      <c r="W265" s="65" t="str">
        <f>H273</f>
        <v/>
      </c>
      <c r="X265" s="62">
        <f>B273+C273</f>
        <v>0</v>
      </c>
      <c r="Y265" s="63" t="s">
        <v>38</v>
      </c>
    </row>
    <row r="266" spans="1:25" ht="16.5" customHeight="1">
      <c r="A266" s="216" t="s">
        <v>39</v>
      </c>
      <c r="B266" s="219"/>
      <c r="C266" s="40"/>
      <c r="D266" s="40"/>
      <c r="E266" s="40"/>
      <c r="F266" s="40"/>
      <c r="G266" s="41" t="str">
        <f>IF(SUM(C267:F267)=0,"",IF(SUM(C266:F266)&lt;1,"&lt;100%",IF(SUM(C266:F266)&gt;1,"&gt;100%","OK")))</f>
        <v/>
      </c>
      <c r="H266" s="42"/>
      <c r="I266" s="3"/>
      <c r="J266" s="43" t="e">
        <f>'Leite_-_Produção'!Q27</f>
        <v>#DIV/0!</v>
      </c>
      <c r="K266" s="44"/>
      <c r="L266" s="220"/>
      <c r="M266" s="36"/>
      <c r="N266" s="3"/>
      <c r="O266" s="3"/>
      <c r="P266" s="45" t="e">
        <f>SUM(F267+D267)/H266</f>
        <v>#DIV/0!</v>
      </c>
      <c r="R266" s="19" t="str">
        <f t="shared" si="21"/>
        <v>23/24</v>
      </c>
      <c r="S266" s="61" t="str">
        <f t="shared" si="22"/>
        <v>'1630</v>
      </c>
      <c r="T266" s="67">
        <v>7590</v>
      </c>
      <c r="U266" s="67"/>
      <c r="V266" s="66"/>
      <c r="W266" s="68">
        <f>+G272</f>
        <v>0</v>
      </c>
      <c r="X266" s="62">
        <f>D272</f>
        <v>0</v>
      </c>
      <c r="Y266" s="69" t="s">
        <v>40</v>
      </c>
    </row>
    <row r="267" spans="1:25" ht="16.5" customHeight="1">
      <c r="A267" s="216"/>
      <c r="B267" s="219"/>
      <c r="C267" s="49">
        <f>+C266*B266</f>
        <v>0</v>
      </c>
      <c r="D267" s="49">
        <f>+D266*B266</f>
        <v>0</v>
      </c>
      <c r="E267" s="49">
        <f>+E266*B266</f>
        <v>0</v>
      </c>
      <c r="F267" s="49">
        <f>+F266*B266</f>
        <v>0</v>
      </c>
      <c r="G267" s="34"/>
      <c r="H267" s="34"/>
      <c r="I267" s="3"/>
      <c r="J267" s="34"/>
      <c r="K267" s="34"/>
      <c r="L267" s="220"/>
      <c r="M267" s="34"/>
      <c r="N267" s="34"/>
      <c r="O267" s="34"/>
      <c r="P267" s="34"/>
      <c r="R267" s="19" t="str">
        <f t="shared" si="21"/>
        <v>23/24</v>
      </c>
      <c r="S267" s="61" t="str">
        <f t="shared" si="22"/>
        <v>'1630</v>
      </c>
      <c r="T267" s="62" t="s">
        <v>41</v>
      </c>
      <c r="U267" s="62"/>
      <c r="V267" s="66"/>
      <c r="W267" s="66"/>
      <c r="X267" s="62">
        <f>K272</f>
        <v>0</v>
      </c>
      <c r="Y267" s="63" t="s">
        <v>42</v>
      </c>
    </row>
    <row r="268" spans="1:25" ht="4.5" customHeight="1">
      <c r="A268" s="50"/>
      <c r="B268" s="51"/>
      <c r="C268" s="52"/>
      <c r="D268" s="52"/>
      <c r="E268" s="52"/>
      <c r="F268" s="52"/>
      <c r="G268" s="52"/>
      <c r="H268" s="34"/>
      <c r="I268" s="28"/>
      <c r="J268" s="34"/>
      <c r="K268" s="34"/>
      <c r="L268" s="53"/>
      <c r="M268" s="34"/>
      <c r="N268" s="34"/>
      <c r="O268" s="34"/>
      <c r="P268" s="34"/>
      <c r="R268" s="19" t="str">
        <f t="shared" si="21"/>
        <v>23/24</v>
      </c>
      <c r="S268" s="61" t="str">
        <f t="shared" si="22"/>
        <v>'1630</v>
      </c>
      <c r="T268" s="62" t="s">
        <v>43</v>
      </c>
      <c r="U268" s="62"/>
      <c r="V268" s="66"/>
      <c r="W268" s="66"/>
      <c r="X268" s="62">
        <f>K273</f>
        <v>0</v>
      </c>
      <c r="Y268" s="63" t="s">
        <v>44</v>
      </c>
    </row>
    <row r="269" spans="1:25" ht="16.5" customHeight="1">
      <c r="A269" s="221" t="s">
        <v>45</v>
      </c>
      <c r="B269" s="222" t="s">
        <v>46</v>
      </c>
      <c r="C269" s="222"/>
      <c r="D269" s="222"/>
      <c r="E269" s="222" t="s">
        <v>47</v>
      </c>
      <c r="F269" s="222"/>
      <c r="G269" s="222"/>
      <c r="H269" s="223" t="s">
        <v>48</v>
      </c>
      <c r="I269" s="3"/>
      <c r="J269" s="221" t="s">
        <v>45</v>
      </c>
      <c r="K269" s="222" t="s">
        <v>49</v>
      </c>
      <c r="L269" s="222"/>
      <c r="M269" s="222"/>
      <c r="N269" s="216" t="s">
        <v>50</v>
      </c>
      <c r="O269" s="216"/>
      <c r="P269" s="216"/>
      <c r="R269" s="19" t="str">
        <f t="shared" si="21"/>
        <v>23/24</v>
      </c>
      <c r="S269" s="61" t="str">
        <f t="shared" si="22"/>
        <v>'1630</v>
      </c>
      <c r="T269" s="62" t="s">
        <v>51</v>
      </c>
      <c r="U269" s="62"/>
      <c r="V269" s="66"/>
      <c r="W269" s="66"/>
      <c r="X269" s="62">
        <f>L272</f>
        <v>0</v>
      </c>
      <c r="Y269" s="63" t="s">
        <v>52</v>
      </c>
    </row>
    <row r="270" spans="1:25" ht="16.5" customHeight="1">
      <c r="A270" s="221"/>
      <c r="B270" s="217" t="s">
        <v>53</v>
      </c>
      <c r="C270" s="217" t="s">
        <v>54</v>
      </c>
      <c r="D270" s="217" t="s">
        <v>55</v>
      </c>
      <c r="E270" s="217" t="s">
        <v>53</v>
      </c>
      <c r="F270" s="217" t="s">
        <v>54</v>
      </c>
      <c r="G270" s="217" t="s">
        <v>55</v>
      </c>
      <c r="H270" s="223"/>
      <c r="I270" s="3"/>
      <c r="J270" s="221"/>
      <c r="K270" s="218" t="s">
        <v>56</v>
      </c>
      <c r="L270" s="218" t="s">
        <v>57</v>
      </c>
      <c r="M270" s="218" t="s">
        <v>58</v>
      </c>
      <c r="N270" s="216"/>
      <c r="O270" s="216"/>
      <c r="P270" s="216"/>
      <c r="R270" s="19" t="str">
        <f t="shared" si="21"/>
        <v>23/24</v>
      </c>
      <c r="S270" s="61" t="str">
        <f t="shared" si="22"/>
        <v>'1630</v>
      </c>
      <c r="T270" s="62" t="s">
        <v>59</v>
      </c>
      <c r="U270" s="62"/>
      <c r="V270" s="61"/>
      <c r="W270" s="61"/>
      <c r="X270" s="62">
        <f>+L273</f>
        <v>0</v>
      </c>
      <c r="Y270" s="63" t="s">
        <v>60</v>
      </c>
    </row>
    <row r="271" spans="1:25" ht="18" customHeight="1">
      <c r="A271" s="221"/>
      <c r="B271" s="217"/>
      <c r="C271" s="217"/>
      <c r="D271" s="217"/>
      <c r="E271" s="217"/>
      <c r="F271" s="217"/>
      <c r="G271" s="217"/>
      <c r="H271" s="223"/>
      <c r="I271" s="3"/>
      <c r="J271" s="221"/>
      <c r="K271" s="218"/>
      <c r="L271" s="218"/>
      <c r="M271" s="218"/>
      <c r="N271" s="54" t="s">
        <v>61</v>
      </c>
      <c r="O271" s="54" t="s">
        <v>62</v>
      </c>
      <c r="P271" s="54" t="s">
        <v>63</v>
      </c>
      <c r="R271" s="19" t="str">
        <f t="shared" si="21"/>
        <v>23/24</v>
      </c>
      <c r="S271" s="61" t="str">
        <f t="shared" si="22"/>
        <v>'1630</v>
      </c>
      <c r="T271" s="62" t="s">
        <v>64</v>
      </c>
      <c r="U271" s="62"/>
      <c r="V271" s="61"/>
      <c r="W271" s="61"/>
      <c r="X271" s="62">
        <f>+M273</f>
        <v>0</v>
      </c>
      <c r="Y271" s="63" t="s">
        <v>65</v>
      </c>
    </row>
    <row r="272" spans="1:25" ht="16.5" customHeight="1">
      <c r="A272" s="54" t="s">
        <v>66</v>
      </c>
      <c r="B272" s="55"/>
      <c r="C272" s="55"/>
      <c r="D272" s="55"/>
      <c r="E272" s="55"/>
      <c r="F272" s="55"/>
      <c r="G272" s="55"/>
      <c r="H272" s="56" t="str">
        <f>IF(B272="","",((E272*B272+F272*C272)/SUM(B272:C272)))</f>
        <v/>
      </c>
      <c r="I272" s="3"/>
      <c r="J272" s="54" t="s">
        <v>66</v>
      </c>
      <c r="K272" s="55"/>
      <c r="L272" s="55"/>
      <c r="M272" s="55"/>
      <c r="N272" s="55"/>
      <c r="O272" s="55"/>
      <c r="P272" s="55"/>
      <c r="R272" s="19" t="str">
        <f t="shared" si="21"/>
        <v>23/24</v>
      </c>
      <c r="S272" s="61" t="str">
        <f t="shared" si="22"/>
        <v>'1630</v>
      </c>
      <c r="T272" s="67">
        <v>7006</v>
      </c>
      <c r="U272" s="67"/>
      <c r="V272" s="61"/>
      <c r="W272" s="61"/>
      <c r="X272" s="62">
        <f>N272</f>
        <v>0</v>
      </c>
      <c r="Y272" s="69" t="s">
        <v>67</v>
      </c>
    </row>
    <row r="273" spans="1:25" ht="16.5" customHeight="1">
      <c r="A273" s="54" t="s">
        <v>68</v>
      </c>
      <c r="B273" s="55"/>
      <c r="C273" s="55"/>
      <c r="D273" s="34"/>
      <c r="E273" s="55"/>
      <c r="F273" s="55"/>
      <c r="G273" s="57"/>
      <c r="H273" s="56" t="str">
        <f>IF(B273="","",((E273*B273+F273*C273)/SUM(B273:C273)))</f>
        <v/>
      </c>
      <c r="I273" s="3"/>
      <c r="J273" s="54" t="s">
        <v>68</v>
      </c>
      <c r="K273" s="55"/>
      <c r="L273" s="55"/>
      <c r="M273" s="55"/>
      <c r="N273" s="58"/>
      <c r="O273" s="58"/>
      <c r="P273" s="58"/>
      <c r="R273" s="19" t="str">
        <f t="shared" si="21"/>
        <v>23/24</v>
      </c>
      <c r="S273" s="61" t="str">
        <f t="shared" si="22"/>
        <v>'1630</v>
      </c>
      <c r="T273" s="67">
        <v>7007</v>
      </c>
      <c r="U273" s="67"/>
      <c r="V273" s="61"/>
      <c r="W273" s="61"/>
      <c r="X273" s="62">
        <f>O272</f>
        <v>0</v>
      </c>
      <c r="Y273" s="69" t="s">
        <v>69</v>
      </c>
    </row>
    <row r="274" spans="1:25" ht="18" customHeight="1">
      <c r="A274" s="35" t="s">
        <v>70</v>
      </c>
      <c r="B274" s="59" t="str">
        <f>IF(B266="","",(B273+B272)/B266)</f>
        <v/>
      </c>
      <c r="C274" s="59" t="str">
        <f>IF(B266="","",(C273+C272)/B266)</f>
        <v/>
      </c>
      <c r="D274" s="59" t="str">
        <f>IF(B266="","",(D273+D272)/B266)</f>
        <v/>
      </c>
      <c r="E274" s="214" t="str">
        <f>IF(B266="","",IF(B274+C274+D274&gt;Bovinos!$AD$5," -&gt; índices (somados) acima da média",IF(B274+C274+D274&lt;Bovinos!$AD$4," -&gt; índices (somados) abaixo da média","")))</f>
        <v/>
      </c>
      <c r="F274" s="214"/>
      <c r="G274" s="214"/>
      <c r="H274" s="214"/>
      <c r="I274" s="3"/>
      <c r="J274" s="35" t="s">
        <v>70</v>
      </c>
      <c r="K274" s="60" t="str">
        <f>IF(B266="","-",(K273+K272)/B266)</f>
        <v>-</v>
      </c>
      <c r="L274" s="60" t="str">
        <f>IF(B266="","-",(L273+L272)/B266)</f>
        <v>-</v>
      </c>
      <c r="M274" s="60" t="str">
        <f>IF(B266="","-",(M273+M272+O272+N272+P272)/B266)</f>
        <v>-</v>
      </c>
      <c r="N274" s="215" t="str">
        <f>IF(AND(K274="-",L274="-",M274="-"),"",IF(K274&gt;Bovinos!$AA$5," -&gt; índice(s) fora da faixa média",IF(K274&lt;Bovinos!$AA$4," -&gt; índice(s) fora da faixa média",IF(L274&gt;Bovinos!$AB$5," -&gt; índice(s) fora da faixa média",IF(L274&lt;Bovinos!$AB$4," -&gt; índice(s) fora da faixa média",IF(M274&gt;Bovinos!$AC$5," -&gt; índice(s) fora da faixa média",IF(M274&lt;Bovinos!$AC$4," -&gt; índice(s) fora da faixa média","")))))))</f>
        <v/>
      </c>
      <c r="O274" s="215"/>
      <c r="P274" s="215"/>
      <c r="R274" s="19" t="str">
        <f t="shared" si="21"/>
        <v>23/24</v>
      </c>
      <c r="S274" s="61" t="str">
        <f t="shared" si="22"/>
        <v>'1630</v>
      </c>
      <c r="T274" s="67">
        <v>7008</v>
      </c>
      <c r="U274" s="67"/>
      <c r="V274" s="61"/>
      <c r="W274" s="61"/>
      <c r="X274" s="62">
        <f>P272</f>
        <v>0</v>
      </c>
      <c r="Y274" s="69" t="s">
        <v>71</v>
      </c>
    </row>
    <row r="275" spans="1:25" ht="7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R275" s="19" t="str">
        <f t="shared" si="21"/>
        <v>23/24</v>
      </c>
      <c r="S275" s="61" t="str">
        <f t="shared" si="22"/>
        <v>'1630</v>
      </c>
      <c r="T275" s="62" t="s">
        <v>72</v>
      </c>
      <c r="U275" s="62"/>
      <c r="V275" s="61"/>
      <c r="W275" s="16"/>
      <c r="X275" s="62">
        <f>+M272</f>
        <v>0</v>
      </c>
      <c r="Y275" s="63" t="s">
        <v>73</v>
      </c>
    </row>
    <row r="276" spans="1:25" ht="7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R276" s="19" t="str">
        <f t="shared" si="21"/>
        <v>23/24</v>
      </c>
      <c r="S276" s="61" t="str">
        <f t="shared" si="22"/>
        <v>'1630</v>
      </c>
      <c r="T276" s="62" t="s">
        <v>74</v>
      </c>
      <c r="U276" s="62">
        <f>+H266</f>
        <v>0</v>
      </c>
      <c r="V276" s="61"/>
      <c r="W276" s="16"/>
      <c r="X276" s="62"/>
      <c r="Y276" s="63" t="s">
        <v>75</v>
      </c>
    </row>
    <row r="277" spans="1:25" ht="16.5" customHeight="1">
      <c r="A277" s="18" t="s">
        <v>18</v>
      </c>
      <c r="B277" s="18" t="s">
        <v>111</v>
      </c>
      <c r="C277" s="18" t="s">
        <v>112</v>
      </c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R277" s="19" t="str">
        <f t="shared" si="21"/>
        <v>23/24</v>
      </c>
      <c r="S277" s="20" t="str">
        <f>+B277</f>
        <v>'1640</v>
      </c>
      <c r="T277" s="21">
        <v>7014</v>
      </c>
      <c r="U277" s="21"/>
      <c r="V277" s="22" t="e">
        <f>J281</f>
        <v>#DIV/0!</v>
      </c>
      <c r="W277" s="22"/>
      <c r="X277" s="22"/>
      <c r="Y277" s="23" t="s">
        <v>21</v>
      </c>
    </row>
    <row r="278" spans="1:25" ht="6" customHeight="1">
      <c r="A278" s="25"/>
      <c r="B278" s="26"/>
      <c r="C278" s="27"/>
      <c r="D278" s="27"/>
      <c r="E278" s="27"/>
      <c r="F278" s="27"/>
      <c r="G278" s="3"/>
      <c r="H278" s="3"/>
      <c r="I278" s="28"/>
      <c r="J278" s="3"/>
      <c r="K278" s="3"/>
      <c r="L278" s="29"/>
      <c r="M278" s="3"/>
      <c r="N278" s="3"/>
      <c r="O278" s="3"/>
      <c r="P278" s="3"/>
      <c r="R278" s="19" t="str">
        <f t="shared" si="21"/>
        <v>23/24</v>
      </c>
      <c r="S278" s="20" t="str">
        <f t="shared" ref="S278:S291" si="23">+S277</f>
        <v>'1640</v>
      </c>
      <c r="T278" s="22"/>
      <c r="U278" s="22"/>
      <c r="V278" s="30">
        <f>M281</f>
        <v>0</v>
      </c>
      <c r="W278" s="22"/>
      <c r="X278" s="22"/>
      <c r="Y278" s="22" t="s">
        <v>22</v>
      </c>
    </row>
    <row r="279" spans="1:25" ht="11.25" customHeight="1">
      <c r="A279" s="34"/>
      <c r="B279" s="216" t="s">
        <v>26</v>
      </c>
      <c r="C279" s="223" t="s">
        <v>27</v>
      </c>
      <c r="D279" s="223"/>
      <c r="E279" s="223" t="s">
        <v>28</v>
      </c>
      <c r="F279" s="223"/>
      <c r="G279" s="34"/>
      <c r="H279" s="223" t="s">
        <v>29</v>
      </c>
      <c r="I279" s="3"/>
      <c r="J279" s="224" t="s">
        <v>30</v>
      </c>
      <c r="K279" s="225"/>
      <c r="L279" s="220"/>
      <c r="M279" s="36"/>
      <c r="N279" s="3"/>
      <c r="O279" s="3"/>
      <c r="P279" s="226" t="s">
        <v>31</v>
      </c>
      <c r="R279" s="19" t="str">
        <f t="shared" si="21"/>
        <v>23/24</v>
      </c>
      <c r="S279" s="20" t="str">
        <f t="shared" si="23"/>
        <v>'1640</v>
      </c>
      <c r="T279" s="21" t="s">
        <v>32</v>
      </c>
      <c r="U279" s="21"/>
      <c r="V279" s="21">
        <f>+B281</f>
        <v>0</v>
      </c>
      <c r="W279" s="37" t="str">
        <f>+H287</f>
        <v/>
      </c>
      <c r="X279" s="21">
        <f>B287+C287</f>
        <v>0</v>
      </c>
      <c r="Y279" s="23" t="s">
        <v>33</v>
      </c>
    </row>
    <row r="280" spans="1:25" ht="12" customHeight="1">
      <c r="A280" s="34"/>
      <c r="B280" s="216"/>
      <c r="C280" s="38" t="s">
        <v>35</v>
      </c>
      <c r="D280" s="38" t="s">
        <v>36</v>
      </c>
      <c r="E280" s="38" t="s">
        <v>35</v>
      </c>
      <c r="F280" s="38" t="s">
        <v>36</v>
      </c>
      <c r="G280" s="34"/>
      <c r="H280" s="223"/>
      <c r="I280" s="3"/>
      <c r="J280" s="224"/>
      <c r="K280" s="225"/>
      <c r="L280" s="220"/>
      <c r="M280" s="34"/>
      <c r="N280" s="3"/>
      <c r="O280" s="3"/>
      <c r="P280" s="226"/>
      <c r="R280" s="19" t="str">
        <f t="shared" si="21"/>
        <v>23/24</v>
      </c>
      <c r="S280" s="20" t="str">
        <f t="shared" si="23"/>
        <v>'1640</v>
      </c>
      <c r="T280" s="21" t="s">
        <v>37</v>
      </c>
      <c r="U280" s="21"/>
      <c r="V280" s="39"/>
      <c r="W280" s="37" t="str">
        <f>H288</f>
        <v/>
      </c>
      <c r="X280" s="21">
        <f>B288+C288</f>
        <v>0</v>
      </c>
      <c r="Y280" s="23" t="s">
        <v>38</v>
      </c>
    </row>
    <row r="281" spans="1:25" ht="16.5" customHeight="1">
      <c r="A281" s="216" t="s">
        <v>39</v>
      </c>
      <c r="B281" s="219"/>
      <c r="C281" s="40"/>
      <c r="D281" s="40"/>
      <c r="E281" s="40"/>
      <c r="F281" s="40"/>
      <c r="G281" s="41" t="str">
        <f>IF(SUM(C282:F282)=0,"",IF(SUM(C281:F281)&lt;1,"&lt;100%",IF(SUM(C281:F281)&gt;1,"&gt;100%","OK")))</f>
        <v/>
      </c>
      <c r="H281" s="42"/>
      <c r="I281" s="3"/>
      <c r="J281" s="43" t="e">
        <f>'Leite_-_Produção'!Q28</f>
        <v>#DIV/0!</v>
      </c>
      <c r="K281" s="44"/>
      <c r="L281" s="220"/>
      <c r="M281" s="36"/>
      <c r="N281" s="3"/>
      <c r="O281" s="3"/>
      <c r="P281" s="45" t="e">
        <f>SUM(F282+D282)/H281</f>
        <v>#DIV/0!</v>
      </c>
      <c r="R281" s="19" t="str">
        <f t="shared" si="21"/>
        <v>23/24</v>
      </c>
      <c r="S281" s="20" t="str">
        <f t="shared" si="23"/>
        <v>'1640</v>
      </c>
      <c r="T281" s="46">
        <v>7590</v>
      </c>
      <c r="U281" s="46"/>
      <c r="V281" s="39"/>
      <c r="W281" s="47">
        <f>+G287</f>
        <v>0</v>
      </c>
      <c r="X281" s="21">
        <f>D287</f>
        <v>0</v>
      </c>
      <c r="Y281" s="48" t="s">
        <v>40</v>
      </c>
    </row>
    <row r="282" spans="1:25" ht="16.5" customHeight="1">
      <c r="A282" s="216"/>
      <c r="B282" s="219"/>
      <c r="C282" s="49">
        <f>+C281*B281</f>
        <v>0</v>
      </c>
      <c r="D282" s="49">
        <f>+D281*B281</f>
        <v>0</v>
      </c>
      <c r="E282" s="49">
        <f>+E281*B281</f>
        <v>0</v>
      </c>
      <c r="F282" s="49">
        <f>+F281*B281</f>
        <v>0</v>
      </c>
      <c r="G282" s="34"/>
      <c r="H282" s="34"/>
      <c r="I282" s="3"/>
      <c r="J282" s="34"/>
      <c r="K282" s="34"/>
      <c r="L282" s="220"/>
      <c r="M282" s="34"/>
      <c r="N282" s="34"/>
      <c r="O282" s="34"/>
      <c r="P282" s="34"/>
      <c r="R282" s="19" t="str">
        <f t="shared" si="21"/>
        <v>23/24</v>
      </c>
      <c r="S282" s="20" t="str">
        <f t="shared" si="23"/>
        <v>'1640</v>
      </c>
      <c r="T282" s="21" t="s">
        <v>41</v>
      </c>
      <c r="U282" s="21"/>
      <c r="V282" s="39"/>
      <c r="W282" s="39"/>
      <c r="X282" s="21">
        <f>K287</f>
        <v>0</v>
      </c>
      <c r="Y282" s="23" t="s">
        <v>42</v>
      </c>
    </row>
    <row r="283" spans="1:25" ht="4.5" customHeight="1">
      <c r="A283" s="50"/>
      <c r="B283" s="51"/>
      <c r="C283" s="52"/>
      <c r="D283" s="52"/>
      <c r="E283" s="52"/>
      <c r="F283" s="52"/>
      <c r="G283" s="52"/>
      <c r="H283" s="34"/>
      <c r="I283" s="28"/>
      <c r="J283" s="34"/>
      <c r="K283" s="34"/>
      <c r="L283" s="53"/>
      <c r="M283" s="34"/>
      <c r="N283" s="34"/>
      <c r="O283" s="34"/>
      <c r="P283" s="34"/>
      <c r="R283" s="19" t="str">
        <f t="shared" si="21"/>
        <v>23/24</v>
      </c>
      <c r="S283" s="20" t="str">
        <f t="shared" si="23"/>
        <v>'1640</v>
      </c>
      <c r="T283" s="21" t="s">
        <v>43</v>
      </c>
      <c r="U283" s="21"/>
      <c r="V283" s="39"/>
      <c r="W283" s="39"/>
      <c r="X283" s="21">
        <f>K288</f>
        <v>0</v>
      </c>
      <c r="Y283" s="23" t="s">
        <v>44</v>
      </c>
    </row>
    <row r="284" spans="1:25" ht="16.5" customHeight="1">
      <c r="A284" s="221" t="s">
        <v>45</v>
      </c>
      <c r="B284" s="222" t="s">
        <v>46</v>
      </c>
      <c r="C284" s="222"/>
      <c r="D284" s="222"/>
      <c r="E284" s="222" t="s">
        <v>47</v>
      </c>
      <c r="F284" s="222"/>
      <c r="G284" s="222"/>
      <c r="H284" s="223" t="s">
        <v>48</v>
      </c>
      <c r="I284" s="3"/>
      <c r="J284" s="221" t="s">
        <v>45</v>
      </c>
      <c r="K284" s="222" t="s">
        <v>49</v>
      </c>
      <c r="L284" s="222"/>
      <c r="M284" s="222"/>
      <c r="N284" s="216" t="s">
        <v>50</v>
      </c>
      <c r="O284" s="216"/>
      <c r="P284" s="216"/>
      <c r="R284" s="19" t="str">
        <f t="shared" si="21"/>
        <v>23/24</v>
      </c>
      <c r="S284" s="20" t="str">
        <f t="shared" si="23"/>
        <v>'1640</v>
      </c>
      <c r="T284" s="21" t="s">
        <v>51</v>
      </c>
      <c r="U284" s="21"/>
      <c r="V284" s="39"/>
      <c r="W284" s="39"/>
      <c r="X284" s="21">
        <f>L287</f>
        <v>0</v>
      </c>
      <c r="Y284" s="23" t="s">
        <v>52</v>
      </c>
    </row>
    <row r="285" spans="1:25" ht="16.5" customHeight="1">
      <c r="A285" s="221"/>
      <c r="B285" s="217" t="s">
        <v>53</v>
      </c>
      <c r="C285" s="217" t="s">
        <v>54</v>
      </c>
      <c r="D285" s="217" t="s">
        <v>55</v>
      </c>
      <c r="E285" s="217" t="s">
        <v>53</v>
      </c>
      <c r="F285" s="217" t="s">
        <v>54</v>
      </c>
      <c r="G285" s="217" t="s">
        <v>55</v>
      </c>
      <c r="H285" s="223"/>
      <c r="I285" s="3"/>
      <c r="J285" s="221"/>
      <c r="K285" s="218" t="s">
        <v>56</v>
      </c>
      <c r="L285" s="218" t="s">
        <v>57</v>
      </c>
      <c r="M285" s="218" t="s">
        <v>58</v>
      </c>
      <c r="N285" s="216"/>
      <c r="O285" s="216"/>
      <c r="P285" s="216"/>
      <c r="R285" s="19" t="str">
        <f t="shared" si="21"/>
        <v>23/24</v>
      </c>
      <c r="S285" s="20" t="str">
        <f t="shared" si="23"/>
        <v>'1640</v>
      </c>
      <c r="T285" s="21" t="s">
        <v>59</v>
      </c>
      <c r="U285" s="21"/>
      <c r="V285" s="22"/>
      <c r="W285" s="22"/>
      <c r="X285" s="21">
        <f>+L288</f>
        <v>0</v>
      </c>
      <c r="Y285" s="23" t="s">
        <v>60</v>
      </c>
    </row>
    <row r="286" spans="1:25" ht="18" customHeight="1">
      <c r="A286" s="221"/>
      <c r="B286" s="217"/>
      <c r="C286" s="217"/>
      <c r="D286" s="217"/>
      <c r="E286" s="217"/>
      <c r="F286" s="217"/>
      <c r="G286" s="217"/>
      <c r="H286" s="223"/>
      <c r="I286" s="3"/>
      <c r="J286" s="221"/>
      <c r="K286" s="218"/>
      <c r="L286" s="218"/>
      <c r="M286" s="218"/>
      <c r="N286" s="54" t="s">
        <v>61</v>
      </c>
      <c r="O286" s="54" t="s">
        <v>62</v>
      </c>
      <c r="P286" s="54" t="s">
        <v>63</v>
      </c>
      <c r="R286" s="19" t="str">
        <f t="shared" si="21"/>
        <v>23/24</v>
      </c>
      <c r="S286" s="20" t="str">
        <f t="shared" si="23"/>
        <v>'1640</v>
      </c>
      <c r="T286" s="21" t="s">
        <v>64</v>
      </c>
      <c r="U286" s="21"/>
      <c r="V286" s="22"/>
      <c r="W286" s="22"/>
      <c r="X286" s="21">
        <f>+M288</f>
        <v>0</v>
      </c>
      <c r="Y286" s="23" t="s">
        <v>65</v>
      </c>
    </row>
    <row r="287" spans="1:25" ht="16.5" customHeight="1">
      <c r="A287" s="54" t="s">
        <v>66</v>
      </c>
      <c r="B287" s="55"/>
      <c r="C287" s="55"/>
      <c r="D287" s="55"/>
      <c r="E287" s="55"/>
      <c r="F287" s="55"/>
      <c r="G287" s="55"/>
      <c r="H287" s="56" t="str">
        <f>IF(B287="","",((E287*B287+F287*C287)/SUM(B287:C287)))</f>
        <v/>
      </c>
      <c r="I287" s="3"/>
      <c r="J287" s="54" t="s">
        <v>66</v>
      </c>
      <c r="K287" s="55"/>
      <c r="L287" s="55"/>
      <c r="M287" s="55"/>
      <c r="N287" s="55"/>
      <c r="O287" s="55"/>
      <c r="P287" s="55"/>
      <c r="R287" s="19" t="str">
        <f t="shared" si="21"/>
        <v>23/24</v>
      </c>
      <c r="S287" s="20" t="str">
        <f t="shared" si="23"/>
        <v>'1640</v>
      </c>
      <c r="T287" s="46">
        <v>7006</v>
      </c>
      <c r="U287" s="46"/>
      <c r="V287" s="22"/>
      <c r="W287" s="22"/>
      <c r="X287" s="21">
        <f>N287</f>
        <v>0</v>
      </c>
      <c r="Y287" s="48" t="s">
        <v>67</v>
      </c>
    </row>
    <row r="288" spans="1:25" ht="16.5" customHeight="1">
      <c r="A288" s="54" t="s">
        <v>68</v>
      </c>
      <c r="B288" s="55"/>
      <c r="C288" s="55"/>
      <c r="D288" s="34"/>
      <c r="E288" s="55"/>
      <c r="F288" s="55"/>
      <c r="G288" s="57"/>
      <c r="H288" s="56" t="str">
        <f>IF(B288="","",((E288*B288+F288*C288)/SUM(B288:C288)))</f>
        <v/>
      </c>
      <c r="I288" s="3"/>
      <c r="J288" s="54" t="s">
        <v>68</v>
      </c>
      <c r="K288" s="55"/>
      <c r="L288" s="55"/>
      <c r="M288" s="55"/>
      <c r="N288" s="58"/>
      <c r="O288" s="58"/>
      <c r="P288" s="58"/>
      <c r="R288" s="19" t="str">
        <f t="shared" si="21"/>
        <v>23/24</v>
      </c>
      <c r="S288" s="20" t="str">
        <f t="shared" si="23"/>
        <v>'1640</v>
      </c>
      <c r="T288" s="46">
        <v>7007</v>
      </c>
      <c r="U288" s="46"/>
      <c r="V288" s="22"/>
      <c r="W288" s="22"/>
      <c r="X288" s="21">
        <f>O287</f>
        <v>0</v>
      </c>
      <c r="Y288" s="48" t="s">
        <v>69</v>
      </c>
    </row>
    <row r="289" spans="1:25" ht="18" customHeight="1">
      <c r="A289" s="35" t="s">
        <v>70</v>
      </c>
      <c r="B289" s="59" t="str">
        <f>IF(B281="","",(B288+B287)/B281)</f>
        <v/>
      </c>
      <c r="C289" s="59" t="str">
        <f>IF(B281="","",(C288+C287)/B281)</f>
        <v/>
      </c>
      <c r="D289" s="59" t="str">
        <f>IF(B281="","",(D288+D287)/B281)</f>
        <v/>
      </c>
      <c r="E289" s="214" t="str">
        <f>IF(B281="","",IF(B289+C289+D289&gt;Bovinos!$AD$5," -&gt; índices (somados) acima da média",IF(B289+C289+D289&lt;Bovinos!$AD$4," -&gt; índices (somados) abaixo da média","")))</f>
        <v/>
      </c>
      <c r="F289" s="214"/>
      <c r="G289" s="214"/>
      <c r="H289" s="214"/>
      <c r="I289" s="3"/>
      <c r="J289" s="35" t="s">
        <v>70</v>
      </c>
      <c r="K289" s="60" t="str">
        <f>IF(B281="","-",(K288+K287)/B281)</f>
        <v>-</v>
      </c>
      <c r="L289" s="60" t="str">
        <f>IF(B281="","-",(L288+L287)/B281)</f>
        <v>-</v>
      </c>
      <c r="M289" s="60" t="str">
        <f>IF(B281="","-",(M288+M287+O287+N287+P287)/B281)</f>
        <v>-</v>
      </c>
      <c r="N289" s="215" t="str">
        <f>IF(AND(K289="-",L289="-",M289="-"),"",IF(K289&gt;Bovinos!$AA$5," -&gt; índice(s) fora da faixa média",IF(K289&lt;Bovinos!$AA$4," -&gt; índice(s) fora da faixa média",IF(L289&gt;Bovinos!$AB$5," -&gt; índice(s) fora da faixa média",IF(L289&lt;Bovinos!$AB$4," -&gt; índice(s) fora da faixa média",IF(M289&gt;Bovinos!$AC$5," -&gt; índice(s) fora da faixa média",IF(M289&lt;Bovinos!$AC$4," -&gt; índice(s) fora da faixa média","")))))))</f>
        <v/>
      </c>
      <c r="O289" s="215"/>
      <c r="P289" s="215"/>
      <c r="R289" s="19" t="str">
        <f t="shared" si="21"/>
        <v>23/24</v>
      </c>
      <c r="S289" s="20" t="str">
        <f t="shared" si="23"/>
        <v>'1640</v>
      </c>
      <c r="T289" s="46">
        <v>7008</v>
      </c>
      <c r="U289" s="46"/>
      <c r="V289" s="22"/>
      <c r="W289" s="22"/>
      <c r="X289" s="21">
        <f>P287</f>
        <v>0</v>
      </c>
      <c r="Y289" s="48" t="s">
        <v>71</v>
      </c>
    </row>
    <row r="290" spans="1:25" ht="7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R290" s="19" t="str">
        <f t="shared" si="21"/>
        <v>23/24</v>
      </c>
      <c r="S290" s="20" t="str">
        <f t="shared" si="23"/>
        <v>'1640</v>
      </c>
      <c r="T290" s="21" t="s">
        <v>72</v>
      </c>
      <c r="U290" s="21"/>
      <c r="V290" s="22"/>
      <c r="W290" s="22"/>
      <c r="X290" s="21">
        <f>+M287</f>
        <v>0</v>
      </c>
      <c r="Y290" s="23" t="s">
        <v>73</v>
      </c>
    </row>
    <row r="291" spans="1:25" ht="7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R291" s="19" t="str">
        <f t="shared" si="21"/>
        <v>23/24</v>
      </c>
      <c r="S291" s="20" t="str">
        <f t="shared" si="23"/>
        <v>'1640</v>
      </c>
      <c r="T291" s="21" t="s">
        <v>74</v>
      </c>
      <c r="U291" s="21">
        <f>+H281</f>
        <v>0</v>
      </c>
      <c r="V291" s="22"/>
      <c r="W291" s="22"/>
      <c r="X291" s="21"/>
      <c r="Y291" s="23" t="s">
        <v>75</v>
      </c>
    </row>
    <row r="292" spans="1:25" ht="16.5" customHeight="1">
      <c r="A292" s="18" t="s">
        <v>18</v>
      </c>
      <c r="B292" s="18" t="s">
        <v>113</v>
      </c>
      <c r="C292" s="18" t="s">
        <v>114</v>
      </c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R292" s="19" t="str">
        <f t="shared" si="21"/>
        <v>23/24</v>
      </c>
      <c r="S292" s="61" t="str">
        <f>+B292</f>
        <v>'1690</v>
      </c>
      <c r="T292" s="62">
        <v>7014</v>
      </c>
      <c r="U292" s="62"/>
      <c r="V292" s="61" t="e">
        <f>J296</f>
        <v>#DIV/0!</v>
      </c>
      <c r="W292" s="61"/>
      <c r="X292" s="61"/>
      <c r="Y292" s="63" t="s">
        <v>21</v>
      </c>
    </row>
    <row r="293" spans="1:25" ht="6" customHeight="1">
      <c r="A293" s="25"/>
      <c r="B293" s="26"/>
      <c r="C293" s="27"/>
      <c r="D293" s="27"/>
      <c r="E293" s="27"/>
      <c r="F293" s="27"/>
      <c r="G293" s="3"/>
      <c r="H293" s="3"/>
      <c r="I293" s="28"/>
      <c r="J293" s="3"/>
      <c r="K293" s="3"/>
      <c r="L293" s="29"/>
      <c r="M293" s="3"/>
      <c r="N293" s="3"/>
      <c r="O293" s="3"/>
      <c r="P293" s="3"/>
      <c r="R293" s="19" t="str">
        <f t="shared" si="21"/>
        <v>23/24</v>
      </c>
      <c r="S293" s="61" t="str">
        <f t="shared" ref="S293:S306" si="24">+S292</f>
        <v>'1690</v>
      </c>
      <c r="T293" s="61"/>
      <c r="U293" s="61"/>
      <c r="V293" s="64">
        <f>M296</f>
        <v>0</v>
      </c>
      <c r="W293" s="61"/>
      <c r="X293" s="61"/>
      <c r="Y293" s="1" t="s">
        <v>22</v>
      </c>
    </row>
    <row r="294" spans="1:25" ht="11.25" customHeight="1">
      <c r="A294" s="34"/>
      <c r="B294" s="216" t="s">
        <v>26</v>
      </c>
      <c r="C294" s="223" t="s">
        <v>27</v>
      </c>
      <c r="D294" s="223"/>
      <c r="E294" s="223" t="s">
        <v>28</v>
      </c>
      <c r="F294" s="223"/>
      <c r="G294" s="34"/>
      <c r="H294" s="223" t="s">
        <v>29</v>
      </c>
      <c r="I294" s="3"/>
      <c r="J294" s="224" t="s">
        <v>30</v>
      </c>
      <c r="K294" s="225"/>
      <c r="L294" s="220"/>
      <c r="M294" s="36"/>
      <c r="N294" s="3"/>
      <c r="O294" s="3"/>
      <c r="P294" s="226" t="s">
        <v>31</v>
      </c>
      <c r="R294" s="19" t="str">
        <f t="shared" si="21"/>
        <v>23/24</v>
      </c>
      <c r="S294" s="61" t="str">
        <f t="shared" si="24"/>
        <v>'1690</v>
      </c>
      <c r="T294" s="62" t="s">
        <v>32</v>
      </c>
      <c r="U294" s="62"/>
      <c r="V294" s="62">
        <f>+B296</f>
        <v>0</v>
      </c>
      <c r="W294" s="65" t="str">
        <f>+H302</f>
        <v/>
      </c>
      <c r="X294" s="62">
        <f>B302+C302</f>
        <v>0</v>
      </c>
      <c r="Y294" s="63" t="s">
        <v>33</v>
      </c>
    </row>
    <row r="295" spans="1:25" ht="12" customHeight="1">
      <c r="A295" s="34"/>
      <c r="B295" s="216"/>
      <c r="C295" s="38" t="s">
        <v>35</v>
      </c>
      <c r="D295" s="38" t="s">
        <v>36</v>
      </c>
      <c r="E295" s="38" t="s">
        <v>35</v>
      </c>
      <c r="F295" s="38" t="s">
        <v>36</v>
      </c>
      <c r="G295" s="34"/>
      <c r="H295" s="223"/>
      <c r="I295" s="3"/>
      <c r="J295" s="224"/>
      <c r="K295" s="225"/>
      <c r="L295" s="220"/>
      <c r="M295" s="34"/>
      <c r="N295" s="3"/>
      <c r="O295" s="3"/>
      <c r="P295" s="226"/>
      <c r="R295" s="19" t="str">
        <f t="shared" si="21"/>
        <v>23/24</v>
      </c>
      <c r="S295" s="61" t="str">
        <f t="shared" si="24"/>
        <v>'1690</v>
      </c>
      <c r="T295" s="62" t="s">
        <v>37</v>
      </c>
      <c r="U295" s="62"/>
      <c r="V295" s="66"/>
      <c r="W295" s="65" t="str">
        <f>H303</f>
        <v/>
      </c>
      <c r="X295" s="62">
        <f>B303+C303</f>
        <v>0</v>
      </c>
      <c r="Y295" s="63" t="s">
        <v>38</v>
      </c>
    </row>
    <row r="296" spans="1:25" ht="16.5" customHeight="1">
      <c r="A296" s="216" t="s">
        <v>39</v>
      </c>
      <c r="B296" s="219"/>
      <c r="C296" s="40"/>
      <c r="D296" s="40"/>
      <c r="E296" s="40"/>
      <c r="F296" s="40"/>
      <c r="G296" s="41" t="str">
        <f>IF(SUM(C297:F297)=0,"",IF(SUM(C296:F296)&lt;1,"&lt;100%",IF(SUM(C296:F296)&gt;1,"&gt;100%","OK")))</f>
        <v/>
      </c>
      <c r="H296" s="42"/>
      <c r="I296" s="3"/>
      <c r="J296" s="43" t="e">
        <f>'Leite_-_Produção'!Q29</f>
        <v>#DIV/0!</v>
      </c>
      <c r="K296" s="44"/>
      <c r="L296" s="220"/>
      <c r="M296" s="36"/>
      <c r="N296" s="3"/>
      <c r="O296" s="3"/>
      <c r="P296" s="45" t="e">
        <f>SUM(F297+D297)/H296</f>
        <v>#DIV/0!</v>
      </c>
      <c r="R296" s="19" t="str">
        <f t="shared" si="21"/>
        <v>23/24</v>
      </c>
      <c r="S296" s="61" t="str">
        <f t="shared" si="24"/>
        <v>'1690</v>
      </c>
      <c r="T296" s="67">
        <v>7590</v>
      </c>
      <c r="U296" s="67"/>
      <c r="V296" s="66"/>
      <c r="W296" s="68">
        <f>+G302</f>
        <v>0</v>
      </c>
      <c r="X296" s="62">
        <f>D302</f>
        <v>0</v>
      </c>
      <c r="Y296" s="69" t="s">
        <v>40</v>
      </c>
    </row>
    <row r="297" spans="1:25" ht="16.5" customHeight="1">
      <c r="A297" s="216"/>
      <c r="B297" s="219"/>
      <c r="C297" s="49">
        <f>+C296*B296</f>
        <v>0</v>
      </c>
      <c r="D297" s="49">
        <f>+D296*B296</f>
        <v>0</v>
      </c>
      <c r="E297" s="49">
        <f>+E296*B296</f>
        <v>0</v>
      </c>
      <c r="F297" s="49">
        <f>+F296*B296</f>
        <v>0</v>
      </c>
      <c r="G297" s="34"/>
      <c r="H297" s="34"/>
      <c r="I297" s="3"/>
      <c r="J297" s="34"/>
      <c r="K297" s="34"/>
      <c r="L297" s="220"/>
      <c r="M297" s="34"/>
      <c r="N297" s="34"/>
      <c r="O297" s="34"/>
      <c r="P297" s="34"/>
      <c r="R297" s="19" t="str">
        <f t="shared" si="21"/>
        <v>23/24</v>
      </c>
      <c r="S297" s="61" t="str">
        <f t="shared" si="24"/>
        <v>'1690</v>
      </c>
      <c r="T297" s="62" t="s">
        <v>41</v>
      </c>
      <c r="U297" s="62"/>
      <c r="V297" s="66"/>
      <c r="W297" s="66"/>
      <c r="X297" s="62">
        <f>K302</f>
        <v>0</v>
      </c>
      <c r="Y297" s="63" t="s">
        <v>42</v>
      </c>
    </row>
    <row r="298" spans="1:25" ht="4.5" customHeight="1">
      <c r="A298" s="50"/>
      <c r="B298" s="51"/>
      <c r="C298" s="52"/>
      <c r="D298" s="52"/>
      <c r="E298" s="52"/>
      <c r="F298" s="52"/>
      <c r="G298" s="52"/>
      <c r="H298" s="34"/>
      <c r="I298" s="28"/>
      <c r="J298" s="34"/>
      <c r="K298" s="34"/>
      <c r="L298" s="53"/>
      <c r="M298" s="34"/>
      <c r="N298" s="34"/>
      <c r="O298" s="34"/>
      <c r="P298" s="34"/>
      <c r="R298" s="19" t="str">
        <f t="shared" si="21"/>
        <v>23/24</v>
      </c>
      <c r="S298" s="61" t="str">
        <f t="shared" si="24"/>
        <v>'1690</v>
      </c>
      <c r="T298" s="62" t="s">
        <v>43</v>
      </c>
      <c r="U298" s="62"/>
      <c r="V298" s="66"/>
      <c r="W298" s="66"/>
      <c r="X298" s="62">
        <f>K303</f>
        <v>0</v>
      </c>
      <c r="Y298" s="63" t="s">
        <v>44</v>
      </c>
    </row>
    <row r="299" spans="1:25" ht="16.5" customHeight="1">
      <c r="A299" s="221" t="s">
        <v>45</v>
      </c>
      <c r="B299" s="222" t="s">
        <v>46</v>
      </c>
      <c r="C299" s="222"/>
      <c r="D299" s="222"/>
      <c r="E299" s="222" t="s">
        <v>47</v>
      </c>
      <c r="F299" s="222"/>
      <c r="G299" s="222"/>
      <c r="H299" s="223" t="s">
        <v>48</v>
      </c>
      <c r="I299" s="3"/>
      <c r="J299" s="221" t="s">
        <v>45</v>
      </c>
      <c r="K299" s="222" t="s">
        <v>49</v>
      </c>
      <c r="L299" s="222"/>
      <c r="M299" s="222"/>
      <c r="N299" s="216" t="s">
        <v>50</v>
      </c>
      <c r="O299" s="216"/>
      <c r="P299" s="216"/>
      <c r="R299" s="19" t="str">
        <f t="shared" si="21"/>
        <v>23/24</v>
      </c>
      <c r="S299" s="61" t="str">
        <f t="shared" si="24"/>
        <v>'1690</v>
      </c>
      <c r="T299" s="62" t="s">
        <v>51</v>
      </c>
      <c r="U299" s="62"/>
      <c r="V299" s="66"/>
      <c r="W299" s="66"/>
      <c r="X299" s="62">
        <f>L302</f>
        <v>0</v>
      </c>
      <c r="Y299" s="63" t="s">
        <v>52</v>
      </c>
    </row>
    <row r="300" spans="1:25" ht="16.5" customHeight="1">
      <c r="A300" s="221"/>
      <c r="B300" s="217" t="s">
        <v>53</v>
      </c>
      <c r="C300" s="217" t="s">
        <v>54</v>
      </c>
      <c r="D300" s="217" t="s">
        <v>55</v>
      </c>
      <c r="E300" s="217" t="s">
        <v>53</v>
      </c>
      <c r="F300" s="217" t="s">
        <v>54</v>
      </c>
      <c r="G300" s="217" t="s">
        <v>55</v>
      </c>
      <c r="H300" s="223"/>
      <c r="I300" s="3"/>
      <c r="J300" s="221"/>
      <c r="K300" s="218" t="s">
        <v>56</v>
      </c>
      <c r="L300" s="218" t="s">
        <v>57</v>
      </c>
      <c r="M300" s="218" t="s">
        <v>58</v>
      </c>
      <c r="N300" s="216"/>
      <c r="O300" s="216"/>
      <c r="P300" s="216"/>
      <c r="R300" s="19" t="str">
        <f t="shared" si="21"/>
        <v>23/24</v>
      </c>
      <c r="S300" s="61" t="str">
        <f t="shared" si="24"/>
        <v>'1690</v>
      </c>
      <c r="T300" s="62" t="s">
        <v>59</v>
      </c>
      <c r="U300" s="62"/>
      <c r="V300" s="61"/>
      <c r="W300" s="61"/>
      <c r="X300" s="62">
        <f>+L303</f>
        <v>0</v>
      </c>
      <c r="Y300" s="63" t="s">
        <v>60</v>
      </c>
    </row>
    <row r="301" spans="1:25" ht="18" customHeight="1">
      <c r="A301" s="221"/>
      <c r="B301" s="217"/>
      <c r="C301" s="217"/>
      <c r="D301" s="217"/>
      <c r="E301" s="217"/>
      <c r="F301" s="217"/>
      <c r="G301" s="217"/>
      <c r="H301" s="223"/>
      <c r="I301" s="3"/>
      <c r="J301" s="221"/>
      <c r="K301" s="218"/>
      <c r="L301" s="218"/>
      <c r="M301" s="218"/>
      <c r="N301" s="54" t="s">
        <v>61</v>
      </c>
      <c r="O301" s="54" t="s">
        <v>62</v>
      </c>
      <c r="P301" s="54" t="s">
        <v>63</v>
      </c>
      <c r="R301" s="19" t="str">
        <f t="shared" si="21"/>
        <v>23/24</v>
      </c>
      <c r="S301" s="61" t="str">
        <f t="shared" si="24"/>
        <v>'1690</v>
      </c>
      <c r="T301" s="62" t="s">
        <v>64</v>
      </c>
      <c r="U301" s="62"/>
      <c r="V301" s="61"/>
      <c r="W301" s="61"/>
      <c r="X301" s="62">
        <f>+M303</f>
        <v>0</v>
      </c>
      <c r="Y301" s="63" t="s">
        <v>65</v>
      </c>
    </row>
    <row r="302" spans="1:25" ht="16.5" customHeight="1">
      <c r="A302" s="54" t="s">
        <v>66</v>
      </c>
      <c r="B302" s="55"/>
      <c r="C302" s="55"/>
      <c r="D302" s="55"/>
      <c r="E302" s="55"/>
      <c r="F302" s="55"/>
      <c r="G302" s="55"/>
      <c r="H302" s="56" t="str">
        <f>IF(B302="","",((E302*B302+F302*C302)/SUM(B302:C302)))</f>
        <v/>
      </c>
      <c r="I302" s="3"/>
      <c r="J302" s="54" t="s">
        <v>66</v>
      </c>
      <c r="K302" s="55"/>
      <c r="L302" s="55"/>
      <c r="M302" s="55"/>
      <c r="N302" s="55"/>
      <c r="O302" s="55"/>
      <c r="P302" s="55"/>
      <c r="R302" s="19" t="str">
        <f t="shared" si="21"/>
        <v>23/24</v>
      </c>
      <c r="S302" s="61" t="str">
        <f t="shared" si="24"/>
        <v>'1690</v>
      </c>
      <c r="T302" s="67">
        <v>7006</v>
      </c>
      <c r="U302" s="67"/>
      <c r="V302" s="61"/>
      <c r="W302" s="61"/>
      <c r="X302" s="62">
        <f>N302</f>
        <v>0</v>
      </c>
      <c r="Y302" s="69" t="s">
        <v>67</v>
      </c>
    </row>
    <row r="303" spans="1:25" ht="16.5" customHeight="1">
      <c r="A303" s="54" t="s">
        <v>68</v>
      </c>
      <c r="B303" s="55"/>
      <c r="C303" s="55"/>
      <c r="D303" s="34"/>
      <c r="E303" s="55"/>
      <c r="F303" s="55"/>
      <c r="G303" s="57"/>
      <c r="H303" s="56" t="str">
        <f>IF(B303="","",((E303*B303+F303*C303)/SUM(B303:C303)))</f>
        <v/>
      </c>
      <c r="I303" s="3"/>
      <c r="J303" s="54" t="s">
        <v>68</v>
      </c>
      <c r="K303" s="55"/>
      <c r="L303" s="55"/>
      <c r="M303" s="55"/>
      <c r="N303" s="58"/>
      <c r="O303" s="58"/>
      <c r="P303" s="58"/>
      <c r="R303" s="19" t="str">
        <f t="shared" si="21"/>
        <v>23/24</v>
      </c>
      <c r="S303" s="61" t="str">
        <f t="shared" si="24"/>
        <v>'1690</v>
      </c>
      <c r="T303" s="67">
        <v>7007</v>
      </c>
      <c r="U303" s="67"/>
      <c r="V303" s="61"/>
      <c r="W303" s="61"/>
      <c r="X303" s="62">
        <f>O302</f>
        <v>0</v>
      </c>
      <c r="Y303" s="69" t="s">
        <v>69</v>
      </c>
    </row>
    <row r="304" spans="1:25" ht="18" customHeight="1">
      <c r="A304" s="35" t="s">
        <v>70</v>
      </c>
      <c r="B304" s="59" t="str">
        <f>IF(B296="","",(B303+B302)/B296)</f>
        <v/>
      </c>
      <c r="C304" s="59" t="str">
        <f>IF(B296="","",(C303+C302)/B296)</f>
        <v/>
      </c>
      <c r="D304" s="59" t="str">
        <f>IF(B296="","",(D303+D302)/B296)</f>
        <v/>
      </c>
      <c r="E304" s="214" t="str">
        <f>IF(B296="","",IF(B304+C304+D304&gt;Bovinos!$AD$5," -&gt; índices (somados) acima da média",IF(B304+C304+D304&lt;Bovinos!$AD$4," -&gt; índices (somados) abaixo da média","")))</f>
        <v/>
      </c>
      <c r="F304" s="214"/>
      <c r="G304" s="214"/>
      <c r="H304" s="214"/>
      <c r="I304" s="3"/>
      <c r="J304" s="35" t="s">
        <v>70</v>
      </c>
      <c r="K304" s="60" t="str">
        <f>IF(B296="","-",(K303+K302)/B296)</f>
        <v>-</v>
      </c>
      <c r="L304" s="60" t="str">
        <f>IF(B296="","-",(L303+L302)/B296)</f>
        <v>-</v>
      </c>
      <c r="M304" s="60" t="str">
        <f>IF(B296="","-",(M303+M302+O302+N302+P302)/B296)</f>
        <v>-</v>
      </c>
      <c r="N304" s="215" t="str">
        <f>IF(AND(K304="-",L304="-",M304="-"),"",IF(K304&gt;Bovinos!$AA$5," -&gt; índice(s) fora da faixa média",IF(K304&lt;Bovinos!$AA$4," -&gt; índice(s) fora da faixa média",IF(L304&gt;Bovinos!$AB$5," -&gt; índice(s) fora da faixa média",IF(L304&lt;Bovinos!$AB$4," -&gt; índice(s) fora da faixa média",IF(M304&gt;Bovinos!$AC$5," -&gt; índice(s) fora da faixa média",IF(M304&lt;Bovinos!$AC$4," -&gt; índice(s) fora da faixa média","")))))))</f>
        <v/>
      </c>
      <c r="O304" s="215"/>
      <c r="P304" s="215"/>
      <c r="R304" s="19" t="str">
        <f t="shared" si="21"/>
        <v>23/24</v>
      </c>
      <c r="S304" s="61" t="str">
        <f t="shared" si="24"/>
        <v>'1690</v>
      </c>
      <c r="T304" s="67">
        <v>7008</v>
      </c>
      <c r="U304" s="67"/>
      <c r="V304" s="61"/>
      <c r="W304" s="61"/>
      <c r="X304" s="62">
        <f>P302</f>
        <v>0</v>
      </c>
      <c r="Y304" s="69" t="s">
        <v>71</v>
      </c>
    </row>
    <row r="305" spans="1:25" ht="7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R305" s="19" t="str">
        <f t="shared" si="21"/>
        <v>23/24</v>
      </c>
      <c r="S305" s="61" t="str">
        <f t="shared" si="24"/>
        <v>'1690</v>
      </c>
      <c r="T305" s="62" t="s">
        <v>72</v>
      </c>
      <c r="U305" s="62"/>
      <c r="V305" s="61"/>
      <c r="W305" s="16"/>
      <c r="X305" s="62">
        <f>+M302</f>
        <v>0</v>
      </c>
      <c r="Y305" s="63" t="s">
        <v>73</v>
      </c>
    </row>
    <row r="306" spans="1:25" ht="7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R306" s="19" t="str">
        <f t="shared" si="21"/>
        <v>23/24</v>
      </c>
      <c r="S306" s="61" t="str">
        <f t="shared" si="24"/>
        <v>'1690</v>
      </c>
      <c r="T306" s="62" t="s">
        <v>74</v>
      </c>
      <c r="U306" s="62">
        <f>+H296</f>
        <v>0</v>
      </c>
      <c r="V306" s="61"/>
      <c r="W306" s="16"/>
      <c r="X306" s="62"/>
      <c r="Y306" s="63" t="s">
        <v>75</v>
      </c>
    </row>
    <row r="307" spans="1:25" ht="16.5" customHeight="1">
      <c r="A307" s="18" t="s">
        <v>18</v>
      </c>
      <c r="B307" s="18" t="s">
        <v>115</v>
      </c>
      <c r="C307" s="18" t="s">
        <v>116</v>
      </c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R307" s="19" t="str">
        <f t="shared" si="21"/>
        <v>23/24</v>
      </c>
      <c r="S307" s="20" t="str">
        <f>+B307</f>
        <v>'1740</v>
      </c>
      <c r="T307" s="21">
        <v>7014</v>
      </c>
      <c r="U307" s="21"/>
      <c r="V307" s="22" t="e">
        <f>J311</f>
        <v>#DIV/0!</v>
      </c>
      <c r="W307" s="22"/>
      <c r="X307" s="22"/>
      <c r="Y307" s="23" t="s">
        <v>21</v>
      </c>
    </row>
    <row r="308" spans="1:25" ht="6" customHeight="1">
      <c r="A308" s="25"/>
      <c r="B308" s="26"/>
      <c r="C308" s="27"/>
      <c r="D308" s="27"/>
      <c r="E308" s="27"/>
      <c r="F308" s="27"/>
      <c r="G308" s="3"/>
      <c r="H308" s="3"/>
      <c r="I308" s="28"/>
      <c r="J308" s="3"/>
      <c r="K308" s="3"/>
      <c r="L308" s="29"/>
      <c r="M308" s="3"/>
      <c r="N308" s="3"/>
      <c r="O308" s="3"/>
      <c r="P308" s="3"/>
      <c r="R308" s="19" t="str">
        <f t="shared" si="21"/>
        <v>23/24</v>
      </c>
      <c r="S308" s="20" t="str">
        <f t="shared" ref="S308:S321" si="25">+S307</f>
        <v>'1740</v>
      </c>
      <c r="T308" s="22"/>
      <c r="U308" s="22"/>
      <c r="V308" s="30">
        <f>M311</f>
        <v>0</v>
      </c>
      <c r="W308" s="22"/>
      <c r="X308" s="22"/>
      <c r="Y308" s="22" t="s">
        <v>22</v>
      </c>
    </row>
    <row r="309" spans="1:25" ht="11.25" customHeight="1">
      <c r="A309" s="34"/>
      <c r="B309" s="216" t="s">
        <v>26</v>
      </c>
      <c r="C309" s="223" t="s">
        <v>27</v>
      </c>
      <c r="D309" s="223"/>
      <c r="E309" s="223" t="s">
        <v>28</v>
      </c>
      <c r="F309" s="223"/>
      <c r="G309" s="34"/>
      <c r="H309" s="223" t="s">
        <v>29</v>
      </c>
      <c r="I309" s="3"/>
      <c r="J309" s="224" t="s">
        <v>30</v>
      </c>
      <c r="K309" s="225"/>
      <c r="L309" s="220"/>
      <c r="M309" s="36"/>
      <c r="N309" s="3"/>
      <c r="O309" s="3"/>
      <c r="P309" s="226" t="s">
        <v>31</v>
      </c>
      <c r="R309" s="19" t="str">
        <f t="shared" si="21"/>
        <v>23/24</v>
      </c>
      <c r="S309" s="20" t="str">
        <f t="shared" si="25"/>
        <v>'1740</v>
      </c>
      <c r="T309" s="21" t="s">
        <v>32</v>
      </c>
      <c r="U309" s="21"/>
      <c r="V309" s="21">
        <f>+B311</f>
        <v>0</v>
      </c>
      <c r="W309" s="37" t="str">
        <f>+H317</f>
        <v/>
      </c>
      <c r="X309" s="21">
        <f>B317+C317</f>
        <v>0</v>
      </c>
      <c r="Y309" s="23" t="s">
        <v>33</v>
      </c>
    </row>
    <row r="310" spans="1:25" ht="12" customHeight="1">
      <c r="A310" s="34"/>
      <c r="B310" s="216"/>
      <c r="C310" s="38" t="s">
        <v>35</v>
      </c>
      <c r="D310" s="38" t="s">
        <v>36</v>
      </c>
      <c r="E310" s="38" t="s">
        <v>35</v>
      </c>
      <c r="F310" s="38" t="s">
        <v>36</v>
      </c>
      <c r="G310" s="34"/>
      <c r="H310" s="223"/>
      <c r="I310" s="3"/>
      <c r="J310" s="224"/>
      <c r="K310" s="225"/>
      <c r="L310" s="220"/>
      <c r="M310" s="34"/>
      <c r="N310" s="3"/>
      <c r="O310" s="3"/>
      <c r="P310" s="226"/>
      <c r="R310" s="19" t="str">
        <f t="shared" si="21"/>
        <v>23/24</v>
      </c>
      <c r="S310" s="20" t="str">
        <f t="shared" si="25"/>
        <v>'1740</v>
      </c>
      <c r="T310" s="21" t="s">
        <v>37</v>
      </c>
      <c r="U310" s="21"/>
      <c r="V310" s="39"/>
      <c r="W310" s="37" t="str">
        <f>H318</f>
        <v/>
      </c>
      <c r="X310" s="21">
        <f>B318+C318</f>
        <v>0</v>
      </c>
      <c r="Y310" s="23" t="s">
        <v>38</v>
      </c>
    </row>
    <row r="311" spans="1:25" ht="16.5" customHeight="1">
      <c r="A311" s="216" t="s">
        <v>39</v>
      </c>
      <c r="B311" s="219"/>
      <c r="C311" s="40"/>
      <c r="D311" s="40"/>
      <c r="E311" s="40"/>
      <c r="F311" s="40"/>
      <c r="G311" s="41" t="str">
        <f>IF(SUM(C312:F312)=0,"",IF(SUM(C311:F311)&lt;1,"&lt;100%",IF(SUM(C311:F311)&gt;1,"&gt;100%","OK")))</f>
        <v/>
      </c>
      <c r="H311" s="42"/>
      <c r="I311" s="3"/>
      <c r="J311" s="43" t="e">
        <f>'Leite_-_Produção'!Q30</f>
        <v>#DIV/0!</v>
      </c>
      <c r="K311" s="44"/>
      <c r="L311" s="220"/>
      <c r="M311" s="36"/>
      <c r="N311" s="3"/>
      <c r="O311" s="3"/>
      <c r="P311" s="45" t="e">
        <f>SUM(F312+D312)/H311</f>
        <v>#DIV/0!</v>
      </c>
      <c r="R311" s="19" t="str">
        <f t="shared" si="21"/>
        <v>23/24</v>
      </c>
      <c r="S311" s="20" t="str">
        <f t="shared" si="25"/>
        <v>'1740</v>
      </c>
      <c r="T311" s="46">
        <v>7590</v>
      </c>
      <c r="U311" s="46"/>
      <c r="V311" s="39"/>
      <c r="W311" s="47">
        <f>+G317</f>
        <v>0</v>
      </c>
      <c r="X311" s="21">
        <f>D317</f>
        <v>0</v>
      </c>
      <c r="Y311" s="48" t="s">
        <v>40</v>
      </c>
    </row>
    <row r="312" spans="1:25" ht="16.5" customHeight="1">
      <c r="A312" s="216"/>
      <c r="B312" s="219"/>
      <c r="C312" s="49">
        <f>+C311*B311</f>
        <v>0</v>
      </c>
      <c r="D312" s="49">
        <f>+D311*B311</f>
        <v>0</v>
      </c>
      <c r="E312" s="49">
        <f>+E311*B311</f>
        <v>0</v>
      </c>
      <c r="F312" s="49">
        <f>+F311*B311</f>
        <v>0</v>
      </c>
      <c r="G312" s="34"/>
      <c r="H312" s="34"/>
      <c r="I312" s="3"/>
      <c r="J312" s="34"/>
      <c r="K312" s="34"/>
      <c r="L312" s="220"/>
      <c r="M312" s="34"/>
      <c r="N312" s="34"/>
      <c r="O312" s="34"/>
      <c r="P312" s="34"/>
      <c r="R312" s="19" t="str">
        <f t="shared" si="21"/>
        <v>23/24</v>
      </c>
      <c r="S312" s="20" t="str">
        <f t="shared" si="25"/>
        <v>'1740</v>
      </c>
      <c r="T312" s="21" t="s">
        <v>41</v>
      </c>
      <c r="U312" s="21"/>
      <c r="V312" s="39"/>
      <c r="W312" s="39"/>
      <c r="X312" s="21">
        <f>K317</f>
        <v>0</v>
      </c>
      <c r="Y312" s="23" t="s">
        <v>42</v>
      </c>
    </row>
    <row r="313" spans="1:25" ht="4.5" customHeight="1">
      <c r="A313" s="50"/>
      <c r="B313" s="51"/>
      <c r="C313" s="52"/>
      <c r="D313" s="52"/>
      <c r="E313" s="52"/>
      <c r="F313" s="52"/>
      <c r="G313" s="52"/>
      <c r="H313" s="34"/>
      <c r="I313" s="28"/>
      <c r="J313" s="34"/>
      <c r="K313" s="34"/>
      <c r="L313" s="53"/>
      <c r="M313" s="34"/>
      <c r="N313" s="34"/>
      <c r="O313" s="34"/>
      <c r="P313" s="34"/>
      <c r="R313" s="19" t="str">
        <f t="shared" si="21"/>
        <v>23/24</v>
      </c>
      <c r="S313" s="20" t="str">
        <f t="shared" si="25"/>
        <v>'1740</v>
      </c>
      <c r="T313" s="21" t="s">
        <v>43</v>
      </c>
      <c r="U313" s="21"/>
      <c r="V313" s="39"/>
      <c r="W313" s="39"/>
      <c r="X313" s="21">
        <f>K318</f>
        <v>0</v>
      </c>
      <c r="Y313" s="23" t="s">
        <v>44</v>
      </c>
    </row>
    <row r="314" spans="1:25" ht="16.5" customHeight="1">
      <c r="A314" s="221" t="s">
        <v>45</v>
      </c>
      <c r="B314" s="222" t="s">
        <v>46</v>
      </c>
      <c r="C314" s="222"/>
      <c r="D314" s="222"/>
      <c r="E314" s="222" t="s">
        <v>47</v>
      </c>
      <c r="F314" s="222"/>
      <c r="G314" s="222"/>
      <c r="H314" s="223" t="s">
        <v>48</v>
      </c>
      <c r="I314" s="3"/>
      <c r="J314" s="221" t="s">
        <v>45</v>
      </c>
      <c r="K314" s="222" t="s">
        <v>49</v>
      </c>
      <c r="L314" s="222"/>
      <c r="M314" s="222"/>
      <c r="N314" s="216" t="s">
        <v>50</v>
      </c>
      <c r="O314" s="216"/>
      <c r="P314" s="216"/>
      <c r="R314" s="19" t="str">
        <f t="shared" si="21"/>
        <v>23/24</v>
      </c>
      <c r="S314" s="20" t="str">
        <f t="shared" si="25"/>
        <v>'1740</v>
      </c>
      <c r="T314" s="21" t="s">
        <v>51</v>
      </c>
      <c r="U314" s="21"/>
      <c r="V314" s="39"/>
      <c r="W314" s="39"/>
      <c r="X314" s="21">
        <f>L317</f>
        <v>0</v>
      </c>
      <c r="Y314" s="23" t="s">
        <v>52</v>
      </c>
    </row>
    <row r="315" spans="1:25" ht="16.5" customHeight="1">
      <c r="A315" s="221"/>
      <c r="B315" s="217" t="s">
        <v>53</v>
      </c>
      <c r="C315" s="217" t="s">
        <v>54</v>
      </c>
      <c r="D315" s="217" t="s">
        <v>55</v>
      </c>
      <c r="E315" s="217" t="s">
        <v>53</v>
      </c>
      <c r="F315" s="217" t="s">
        <v>54</v>
      </c>
      <c r="G315" s="217" t="s">
        <v>55</v>
      </c>
      <c r="H315" s="223"/>
      <c r="I315" s="3"/>
      <c r="J315" s="221"/>
      <c r="K315" s="218" t="s">
        <v>56</v>
      </c>
      <c r="L315" s="218" t="s">
        <v>57</v>
      </c>
      <c r="M315" s="218" t="s">
        <v>58</v>
      </c>
      <c r="N315" s="216"/>
      <c r="O315" s="216"/>
      <c r="P315" s="216"/>
      <c r="R315" s="19" t="str">
        <f t="shared" si="21"/>
        <v>23/24</v>
      </c>
      <c r="S315" s="20" t="str">
        <f t="shared" si="25"/>
        <v>'1740</v>
      </c>
      <c r="T315" s="21" t="s">
        <v>59</v>
      </c>
      <c r="U315" s="21"/>
      <c r="V315" s="22"/>
      <c r="W315" s="22"/>
      <c r="X315" s="21">
        <f>+L318</f>
        <v>0</v>
      </c>
      <c r="Y315" s="23" t="s">
        <v>60</v>
      </c>
    </row>
    <row r="316" spans="1:25" ht="18" customHeight="1">
      <c r="A316" s="221"/>
      <c r="B316" s="217"/>
      <c r="C316" s="217"/>
      <c r="D316" s="217"/>
      <c r="E316" s="217"/>
      <c r="F316" s="217"/>
      <c r="G316" s="217"/>
      <c r="H316" s="223"/>
      <c r="I316" s="3"/>
      <c r="J316" s="221"/>
      <c r="K316" s="218"/>
      <c r="L316" s="218"/>
      <c r="M316" s="218"/>
      <c r="N316" s="54" t="s">
        <v>61</v>
      </c>
      <c r="O316" s="54" t="s">
        <v>62</v>
      </c>
      <c r="P316" s="54" t="s">
        <v>63</v>
      </c>
      <c r="R316" s="19" t="str">
        <f t="shared" si="21"/>
        <v>23/24</v>
      </c>
      <c r="S316" s="20" t="str">
        <f t="shared" si="25"/>
        <v>'1740</v>
      </c>
      <c r="T316" s="21" t="s">
        <v>64</v>
      </c>
      <c r="U316" s="21"/>
      <c r="V316" s="22"/>
      <c r="W316" s="22"/>
      <c r="X316" s="21">
        <f>+M318</f>
        <v>0</v>
      </c>
      <c r="Y316" s="23" t="s">
        <v>65</v>
      </c>
    </row>
    <row r="317" spans="1:25" ht="16.5" customHeight="1">
      <c r="A317" s="54" t="s">
        <v>66</v>
      </c>
      <c r="B317" s="55"/>
      <c r="C317" s="55"/>
      <c r="D317" s="55"/>
      <c r="E317" s="55"/>
      <c r="F317" s="55"/>
      <c r="G317" s="55"/>
      <c r="H317" s="56" t="str">
        <f>IF(B317="","",((E317*B317+F317*C317)/SUM(B317:C317)))</f>
        <v/>
      </c>
      <c r="I317" s="3"/>
      <c r="J317" s="54" t="s">
        <v>66</v>
      </c>
      <c r="K317" s="55"/>
      <c r="L317" s="55"/>
      <c r="M317" s="55"/>
      <c r="N317" s="55"/>
      <c r="O317" s="55"/>
      <c r="P317" s="55"/>
      <c r="R317" s="19" t="str">
        <f t="shared" si="21"/>
        <v>23/24</v>
      </c>
      <c r="S317" s="20" t="str">
        <f t="shared" si="25"/>
        <v>'1740</v>
      </c>
      <c r="T317" s="46">
        <v>7006</v>
      </c>
      <c r="U317" s="46"/>
      <c r="V317" s="22"/>
      <c r="W317" s="22"/>
      <c r="X317" s="21">
        <f>N317</f>
        <v>0</v>
      </c>
      <c r="Y317" s="48" t="s">
        <v>67</v>
      </c>
    </row>
    <row r="318" spans="1:25" ht="16.5" customHeight="1">
      <c r="A318" s="54" t="s">
        <v>68</v>
      </c>
      <c r="B318" s="55"/>
      <c r="C318" s="55"/>
      <c r="D318" s="34"/>
      <c r="E318" s="55"/>
      <c r="F318" s="55"/>
      <c r="G318" s="57"/>
      <c r="H318" s="56" t="str">
        <f>IF(B318="","",((E318*B318+F318*C318)/SUM(B318:C318)))</f>
        <v/>
      </c>
      <c r="I318" s="3"/>
      <c r="J318" s="54" t="s">
        <v>68</v>
      </c>
      <c r="K318" s="55"/>
      <c r="L318" s="55"/>
      <c r="M318" s="55"/>
      <c r="N318" s="58"/>
      <c r="O318" s="58"/>
      <c r="P318" s="58"/>
      <c r="R318" s="19" t="str">
        <f t="shared" si="21"/>
        <v>23/24</v>
      </c>
      <c r="S318" s="20" t="str">
        <f t="shared" si="25"/>
        <v>'1740</v>
      </c>
      <c r="T318" s="46">
        <v>7007</v>
      </c>
      <c r="U318" s="46"/>
      <c r="V318" s="22"/>
      <c r="W318" s="22"/>
      <c r="X318" s="21">
        <f>O317</f>
        <v>0</v>
      </c>
      <c r="Y318" s="48" t="s">
        <v>69</v>
      </c>
    </row>
    <row r="319" spans="1:25" ht="18" customHeight="1">
      <c r="A319" s="35" t="s">
        <v>70</v>
      </c>
      <c r="B319" s="59" t="str">
        <f>IF(B311="","",(B318+B317)/B311)</f>
        <v/>
      </c>
      <c r="C319" s="59" t="str">
        <f>IF(B311="","",(C318+C317)/B311)</f>
        <v/>
      </c>
      <c r="D319" s="59" t="str">
        <f>IF(B311="","",(D318+D317)/B311)</f>
        <v/>
      </c>
      <c r="E319" s="214" t="str">
        <f>IF(B311="","",IF(B319+C319+D319&gt;Bovinos!$AD$5," -&gt; índices (somados) acima da média",IF(B319+C319+D319&lt;Bovinos!$AD$4," -&gt; índices (somados) abaixo da média","")))</f>
        <v/>
      </c>
      <c r="F319" s="214"/>
      <c r="G319" s="214"/>
      <c r="H319" s="214"/>
      <c r="I319" s="3"/>
      <c r="J319" s="35" t="s">
        <v>70</v>
      </c>
      <c r="K319" s="60" t="str">
        <f>IF(B311="","-",(K318+K317)/B311)</f>
        <v>-</v>
      </c>
      <c r="L319" s="60" t="str">
        <f>IF(B311="","-",(L318+L317)/B311)</f>
        <v>-</v>
      </c>
      <c r="M319" s="60" t="str">
        <f>IF(B311="","-",(M318+M317+O317+N317+P317)/B311)</f>
        <v>-</v>
      </c>
      <c r="N319" s="215" t="str">
        <f>IF(AND(K319="-",L319="-",M319="-"),"",IF(K319&gt;Bovinos!$AA$5," -&gt; índice(s) fora da faixa média",IF(K319&lt;Bovinos!$AA$4," -&gt; índice(s) fora da faixa média",IF(L319&gt;Bovinos!$AB$5," -&gt; índice(s) fora da faixa média",IF(L319&lt;Bovinos!$AB$4," -&gt; índice(s) fora da faixa média",IF(M319&gt;Bovinos!$AC$5," -&gt; índice(s) fora da faixa média",IF(M319&lt;Bovinos!$AC$4," -&gt; índice(s) fora da faixa média","")))))))</f>
        <v/>
      </c>
      <c r="O319" s="215"/>
      <c r="P319" s="215"/>
      <c r="R319" s="19" t="str">
        <f t="shared" si="21"/>
        <v>23/24</v>
      </c>
      <c r="S319" s="20" t="str">
        <f t="shared" si="25"/>
        <v>'1740</v>
      </c>
      <c r="T319" s="46">
        <v>7008</v>
      </c>
      <c r="U319" s="46"/>
      <c r="V319" s="22"/>
      <c r="W319" s="22"/>
      <c r="X319" s="21">
        <f>P317</f>
        <v>0</v>
      </c>
      <c r="Y319" s="48" t="s">
        <v>71</v>
      </c>
    </row>
    <row r="320" spans="1:25" ht="7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R320" s="19" t="str">
        <f t="shared" si="21"/>
        <v>23/24</v>
      </c>
      <c r="S320" s="20" t="str">
        <f t="shared" si="25"/>
        <v>'1740</v>
      </c>
      <c r="T320" s="21" t="s">
        <v>72</v>
      </c>
      <c r="U320" s="21"/>
      <c r="V320" s="22"/>
      <c r="W320" s="22"/>
      <c r="X320" s="21">
        <f>+M317</f>
        <v>0</v>
      </c>
      <c r="Y320" s="23" t="s">
        <v>73</v>
      </c>
    </row>
    <row r="321" spans="1:25" ht="7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R321" s="19" t="str">
        <f t="shared" si="21"/>
        <v>23/24</v>
      </c>
      <c r="S321" s="20" t="str">
        <f t="shared" si="25"/>
        <v>'1740</v>
      </c>
      <c r="T321" s="21" t="s">
        <v>74</v>
      </c>
      <c r="U321" s="21">
        <f>+H311</f>
        <v>0</v>
      </c>
      <c r="V321" s="22"/>
      <c r="W321" s="22"/>
      <c r="X321" s="21"/>
      <c r="Y321" s="23" t="s">
        <v>75</v>
      </c>
    </row>
    <row r="322" spans="1:25" ht="16.5" customHeight="1">
      <c r="A322" s="18" t="s">
        <v>18</v>
      </c>
      <c r="B322" s="18" t="s">
        <v>117</v>
      </c>
      <c r="C322" s="18" t="s">
        <v>118</v>
      </c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R322" s="19" t="str">
        <f t="shared" si="21"/>
        <v>23/24</v>
      </c>
      <c r="S322" s="61" t="str">
        <f>+B322</f>
        <v>'1750</v>
      </c>
      <c r="T322" s="62">
        <v>7014</v>
      </c>
      <c r="U322" s="62"/>
      <c r="V322" s="61" t="e">
        <f>J326</f>
        <v>#DIV/0!</v>
      </c>
      <c r="W322" s="61"/>
      <c r="X322" s="61"/>
      <c r="Y322" s="63" t="s">
        <v>21</v>
      </c>
    </row>
    <row r="323" spans="1:25" ht="6" customHeight="1">
      <c r="A323" s="25"/>
      <c r="B323" s="26"/>
      <c r="C323" s="27"/>
      <c r="D323" s="27"/>
      <c r="E323" s="27"/>
      <c r="F323" s="27"/>
      <c r="G323" s="3"/>
      <c r="H323" s="3"/>
      <c r="I323" s="28"/>
      <c r="J323" s="3"/>
      <c r="K323" s="3"/>
      <c r="L323" s="29"/>
      <c r="M323" s="3"/>
      <c r="N323" s="3"/>
      <c r="O323" s="3"/>
      <c r="P323" s="3"/>
      <c r="R323" s="19" t="str">
        <f t="shared" si="21"/>
        <v>23/24</v>
      </c>
      <c r="S323" s="61" t="str">
        <f t="shared" ref="S323:S336" si="26">+S322</f>
        <v>'1750</v>
      </c>
      <c r="T323" s="61"/>
      <c r="U323" s="61"/>
      <c r="V323" s="64">
        <f>M326</f>
        <v>0</v>
      </c>
      <c r="W323" s="61"/>
      <c r="X323" s="61"/>
      <c r="Y323" s="1" t="s">
        <v>22</v>
      </c>
    </row>
    <row r="324" spans="1:25" ht="11.25" customHeight="1">
      <c r="A324" s="34"/>
      <c r="B324" s="216" t="s">
        <v>26</v>
      </c>
      <c r="C324" s="223" t="s">
        <v>27</v>
      </c>
      <c r="D324" s="223"/>
      <c r="E324" s="223" t="s">
        <v>28</v>
      </c>
      <c r="F324" s="223"/>
      <c r="G324" s="34"/>
      <c r="H324" s="223" t="s">
        <v>29</v>
      </c>
      <c r="I324" s="3"/>
      <c r="J324" s="224" t="s">
        <v>30</v>
      </c>
      <c r="K324" s="225"/>
      <c r="L324" s="220"/>
      <c r="M324" s="36"/>
      <c r="N324" s="3"/>
      <c r="O324" s="3"/>
      <c r="P324" s="226" t="s">
        <v>31</v>
      </c>
      <c r="R324" s="19" t="str">
        <f t="shared" si="21"/>
        <v>23/24</v>
      </c>
      <c r="S324" s="61" t="str">
        <f t="shared" si="26"/>
        <v>'1750</v>
      </c>
      <c r="T324" s="62" t="s">
        <v>32</v>
      </c>
      <c r="U324" s="62"/>
      <c r="V324" s="62">
        <f>+B326</f>
        <v>0</v>
      </c>
      <c r="W324" s="65" t="str">
        <f>+H332</f>
        <v/>
      </c>
      <c r="X324" s="62">
        <f>B332+C332</f>
        <v>0</v>
      </c>
      <c r="Y324" s="63" t="s">
        <v>33</v>
      </c>
    </row>
    <row r="325" spans="1:25" ht="12" customHeight="1">
      <c r="A325" s="34"/>
      <c r="B325" s="216"/>
      <c r="C325" s="38" t="s">
        <v>35</v>
      </c>
      <c r="D325" s="38" t="s">
        <v>36</v>
      </c>
      <c r="E325" s="38" t="s">
        <v>35</v>
      </c>
      <c r="F325" s="38" t="s">
        <v>36</v>
      </c>
      <c r="G325" s="34"/>
      <c r="H325" s="223"/>
      <c r="I325" s="3"/>
      <c r="J325" s="224"/>
      <c r="K325" s="225"/>
      <c r="L325" s="220"/>
      <c r="M325" s="34"/>
      <c r="N325" s="3"/>
      <c r="O325" s="3"/>
      <c r="P325" s="226"/>
      <c r="R325" s="19" t="str">
        <f t="shared" si="21"/>
        <v>23/24</v>
      </c>
      <c r="S325" s="61" t="str">
        <f t="shared" si="26"/>
        <v>'1750</v>
      </c>
      <c r="T325" s="62" t="s">
        <v>37</v>
      </c>
      <c r="U325" s="62"/>
      <c r="V325" s="66"/>
      <c r="W325" s="65" t="str">
        <f>H333</f>
        <v/>
      </c>
      <c r="X325" s="62">
        <f>B333+C333</f>
        <v>0</v>
      </c>
      <c r="Y325" s="63" t="s">
        <v>38</v>
      </c>
    </row>
    <row r="326" spans="1:25" ht="16.5" customHeight="1">
      <c r="A326" s="216" t="s">
        <v>39</v>
      </c>
      <c r="B326" s="219"/>
      <c r="C326" s="40"/>
      <c r="D326" s="40"/>
      <c r="E326" s="40"/>
      <c r="F326" s="40"/>
      <c r="G326" s="41" t="str">
        <f>IF(SUM(C327:F327)=0,"",IF(SUM(C326:F326)&lt;1,"&lt;100%",IF(SUM(C326:F326)&gt;1,"&gt;100%","OK")))</f>
        <v/>
      </c>
      <c r="H326" s="42"/>
      <c r="I326" s="3"/>
      <c r="J326" s="43" t="e">
        <f>'Leite_-_Produção'!Q31</f>
        <v>#DIV/0!</v>
      </c>
      <c r="K326" s="44"/>
      <c r="L326" s="220"/>
      <c r="M326" s="36"/>
      <c r="N326" s="3"/>
      <c r="O326" s="3"/>
      <c r="P326" s="45" t="e">
        <f>SUM(F327+D327)/H326</f>
        <v>#DIV/0!</v>
      </c>
      <c r="R326" s="19" t="str">
        <f t="shared" si="21"/>
        <v>23/24</v>
      </c>
      <c r="S326" s="61" t="str">
        <f t="shared" si="26"/>
        <v>'1750</v>
      </c>
      <c r="T326" s="67">
        <v>7590</v>
      </c>
      <c r="U326" s="67"/>
      <c r="V326" s="66"/>
      <c r="W326" s="68">
        <f>+G332</f>
        <v>0</v>
      </c>
      <c r="X326" s="62">
        <f>D332</f>
        <v>0</v>
      </c>
      <c r="Y326" s="69" t="s">
        <v>40</v>
      </c>
    </row>
    <row r="327" spans="1:25" ht="16.5" customHeight="1">
      <c r="A327" s="216"/>
      <c r="B327" s="219"/>
      <c r="C327" s="49">
        <f>+C326*B326</f>
        <v>0</v>
      </c>
      <c r="D327" s="49">
        <f>+D326*B326</f>
        <v>0</v>
      </c>
      <c r="E327" s="49">
        <f>+E326*B326</f>
        <v>0</v>
      </c>
      <c r="F327" s="49">
        <f>+F326*B326</f>
        <v>0</v>
      </c>
      <c r="G327" s="34"/>
      <c r="H327" s="34"/>
      <c r="I327" s="3"/>
      <c r="J327" s="34"/>
      <c r="K327" s="34"/>
      <c r="L327" s="220"/>
      <c r="M327" s="34"/>
      <c r="N327" s="34"/>
      <c r="O327" s="34" t="s">
        <v>96</v>
      </c>
      <c r="P327" s="34"/>
      <c r="R327" s="19" t="str">
        <f t="shared" ref="R327:R390" si="27">+$S$5</f>
        <v>23/24</v>
      </c>
      <c r="S327" s="61" t="str">
        <f t="shared" si="26"/>
        <v>'1750</v>
      </c>
      <c r="T327" s="62" t="s">
        <v>41</v>
      </c>
      <c r="U327" s="62"/>
      <c r="V327" s="66"/>
      <c r="W327" s="66"/>
      <c r="X327" s="62">
        <f>K332</f>
        <v>0</v>
      </c>
      <c r="Y327" s="63" t="s">
        <v>42</v>
      </c>
    </row>
    <row r="328" spans="1:25" ht="4.5" customHeight="1">
      <c r="A328" s="50"/>
      <c r="B328" s="51"/>
      <c r="C328" s="52"/>
      <c r="D328" s="52"/>
      <c r="E328" s="52"/>
      <c r="F328" s="52"/>
      <c r="G328" s="52"/>
      <c r="H328" s="34"/>
      <c r="I328" s="28"/>
      <c r="J328" s="34"/>
      <c r="K328" s="34"/>
      <c r="L328" s="53"/>
      <c r="M328" s="34"/>
      <c r="N328" s="34"/>
      <c r="O328" s="34"/>
      <c r="P328" s="34"/>
      <c r="R328" s="19" t="str">
        <f t="shared" si="27"/>
        <v>23/24</v>
      </c>
      <c r="S328" s="61" t="str">
        <f t="shared" si="26"/>
        <v>'1750</v>
      </c>
      <c r="T328" s="62" t="s">
        <v>43</v>
      </c>
      <c r="U328" s="62"/>
      <c r="V328" s="66"/>
      <c r="W328" s="66"/>
      <c r="X328" s="62">
        <f>K333</f>
        <v>0</v>
      </c>
      <c r="Y328" s="63" t="s">
        <v>44</v>
      </c>
    </row>
    <row r="329" spans="1:25" ht="16.5" customHeight="1">
      <c r="A329" s="221" t="s">
        <v>45</v>
      </c>
      <c r="B329" s="222" t="s">
        <v>46</v>
      </c>
      <c r="C329" s="222"/>
      <c r="D329" s="222"/>
      <c r="E329" s="222" t="s">
        <v>47</v>
      </c>
      <c r="F329" s="222"/>
      <c r="G329" s="222"/>
      <c r="H329" s="223" t="s">
        <v>48</v>
      </c>
      <c r="I329" s="3"/>
      <c r="J329" s="221" t="s">
        <v>45</v>
      </c>
      <c r="K329" s="222" t="s">
        <v>49</v>
      </c>
      <c r="L329" s="222"/>
      <c r="M329" s="222"/>
      <c r="N329" s="216" t="s">
        <v>50</v>
      </c>
      <c r="O329" s="216"/>
      <c r="P329" s="216"/>
      <c r="R329" s="19" t="str">
        <f t="shared" si="27"/>
        <v>23/24</v>
      </c>
      <c r="S329" s="61" t="str">
        <f t="shared" si="26"/>
        <v>'1750</v>
      </c>
      <c r="T329" s="62" t="s">
        <v>51</v>
      </c>
      <c r="U329" s="62"/>
      <c r="V329" s="66"/>
      <c r="W329" s="66"/>
      <c r="X329" s="62">
        <f>L332</f>
        <v>0</v>
      </c>
      <c r="Y329" s="63" t="s">
        <v>52</v>
      </c>
    </row>
    <row r="330" spans="1:25" ht="16.5" customHeight="1">
      <c r="A330" s="221"/>
      <c r="B330" s="217" t="s">
        <v>53</v>
      </c>
      <c r="C330" s="217" t="s">
        <v>54</v>
      </c>
      <c r="D330" s="217" t="s">
        <v>55</v>
      </c>
      <c r="E330" s="217" t="s">
        <v>53</v>
      </c>
      <c r="F330" s="217" t="s">
        <v>54</v>
      </c>
      <c r="G330" s="217" t="s">
        <v>55</v>
      </c>
      <c r="H330" s="223"/>
      <c r="I330" s="3"/>
      <c r="J330" s="221"/>
      <c r="K330" s="218" t="s">
        <v>56</v>
      </c>
      <c r="L330" s="218" t="s">
        <v>57</v>
      </c>
      <c r="M330" s="218" t="s">
        <v>58</v>
      </c>
      <c r="N330" s="216"/>
      <c r="O330" s="216"/>
      <c r="P330" s="216"/>
      <c r="R330" s="19" t="str">
        <f t="shared" si="27"/>
        <v>23/24</v>
      </c>
      <c r="S330" s="61" t="str">
        <f t="shared" si="26"/>
        <v>'1750</v>
      </c>
      <c r="T330" s="62" t="s">
        <v>59</v>
      </c>
      <c r="U330" s="62"/>
      <c r="V330" s="61"/>
      <c r="W330" s="61"/>
      <c r="X330" s="62">
        <f>+L333</f>
        <v>0</v>
      </c>
      <c r="Y330" s="63" t="s">
        <v>60</v>
      </c>
    </row>
    <row r="331" spans="1:25" ht="18" customHeight="1">
      <c r="A331" s="221"/>
      <c r="B331" s="217"/>
      <c r="C331" s="217"/>
      <c r="D331" s="217"/>
      <c r="E331" s="217"/>
      <c r="F331" s="217"/>
      <c r="G331" s="217"/>
      <c r="H331" s="223"/>
      <c r="I331" s="3"/>
      <c r="J331" s="221"/>
      <c r="K331" s="218"/>
      <c r="L331" s="218"/>
      <c r="M331" s="218"/>
      <c r="N331" s="54" t="s">
        <v>61</v>
      </c>
      <c r="O331" s="54" t="s">
        <v>62</v>
      </c>
      <c r="P331" s="54" t="s">
        <v>63</v>
      </c>
      <c r="R331" s="19" t="str">
        <f t="shared" si="27"/>
        <v>23/24</v>
      </c>
      <c r="S331" s="61" t="str">
        <f t="shared" si="26"/>
        <v>'1750</v>
      </c>
      <c r="T331" s="62" t="s">
        <v>64</v>
      </c>
      <c r="U331" s="62"/>
      <c r="V331" s="61"/>
      <c r="W331" s="61"/>
      <c r="X331" s="62">
        <f>+M333</f>
        <v>0</v>
      </c>
      <c r="Y331" s="63" t="s">
        <v>65</v>
      </c>
    </row>
    <row r="332" spans="1:25" ht="16.5" customHeight="1">
      <c r="A332" s="54" t="s">
        <v>66</v>
      </c>
      <c r="B332" s="55"/>
      <c r="C332" s="55"/>
      <c r="D332" s="55"/>
      <c r="E332" s="55"/>
      <c r="F332" s="55"/>
      <c r="G332" s="55"/>
      <c r="H332" s="56" t="str">
        <f>IF(B332="","",((E332*B332+F332*C332)/SUM(B332:C332)))</f>
        <v/>
      </c>
      <c r="I332" s="3"/>
      <c r="J332" s="54" t="s">
        <v>66</v>
      </c>
      <c r="K332" s="55"/>
      <c r="L332" s="55"/>
      <c r="M332" s="55"/>
      <c r="N332" s="55"/>
      <c r="O332" s="55"/>
      <c r="P332" s="55"/>
      <c r="R332" s="19" t="str">
        <f t="shared" si="27"/>
        <v>23/24</v>
      </c>
      <c r="S332" s="61" t="str">
        <f t="shared" si="26"/>
        <v>'1750</v>
      </c>
      <c r="T332" s="67">
        <v>7006</v>
      </c>
      <c r="U332" s="67"/>
      <c r="V332" s="61"/>
      <c r="W332" s="61"/>
      <c r="X332" s="62">
        <f>N332</f>
        <v>0</v>
      </c>
      <c r="Y332" s="69" t="s">
        <v>67</v>
      </c>
    </row>
    <row r="333" spans="1:25" ht="16.5" customHeight="1">
      <c r="A333" s="54" t="s">
        <v>68</v>
      </c>
      <c r="B333" s="55"/>
      <c r="C333" s="55"/>
      <c r="D333" s="34"/>
      <c r="E333" s="55"/>
      <c r="F333" s="55"/>
      <c r="G333" s="57"/>
      <c r="H333" s="56" t="str">
        <f>IF(B333="","",((E333*B333+F333*C333)/SUM(B333:C333)))</f>
        <v/>
      </c>
      <c r="I333" s="3"/>
      <c r="J333" s="54" t="s">
        <v>68</v>
      </c>
      <c r="K333" s="55"/>
      <c r="L333" s="55"/>
      <c r="M333" s="55"/>
      <c r="N333" s="58"/>
      <c r="O333" s="58"/>
      <c r="P333" s="58"/>
      <c r="R333" s="19" t="str">
        <f t="shared" si="27"/>
        <v>23/24</v>
      </c>
      <c r="S333" s="61" t="str">
        <f t="shared" si="26"/>
        <v>'1750</v>
      </c>
      <c r="T333" s="67">
        <v>7007</v>
      </c>
      <c r="U333" s="67"/>
      <c r="V333" s="61"/>
      <c r="W333" s="61"/>
      <c r="X333" s="62">
        <f>O332</f>
        <v>0</v>
      </c>
      <c r="Y333" s="69" t="s">
        <v>69</v>
      </c>
    </row>
    <row r="334" spans="1:25" ht="18" customHeight="1">
      <c r="A334" s="35" t="s">
        <v>70</v>
      </c>
      <c r="B334" s="59" t="str">
        <f>IF(B326="","",(B333+B332)/B326)</f>
        <v/>
      </c>
      <c r="C334" s="59" t="str">
        <f>IF(B326="","",(C333+C332)/B326)</f>
        <v/>
      </c>
      <c r="D334" s="59" t="str">
        <f>IF(B326="","",(D333+D332)/B326)</f>
        <v/>
      </c>
      <c r="E334" s="214" t="str">
        <f>IF(B326="","",IF(B334+C334+D334&gt;Bovinos!$AD$5," -&gt; índices (somados) acima da média",IF(B334+C334+D334&lt;Bovinos!$AD$4," -&gt; índices (somados) abaixo da média","")))</f>
        <v/>
      </c>
      <c r="F334" s="214"/>
      <c r="G334" s="214"/>
      <c r="H334" s="214"/>
      <c r="I334" s="3"/>
      <c r="J334" s="35" t="s">
        <v>70</v>
      </c>
      <c r="K334" s="60" t="str">
        <f>IF(B326="","-",(K333+K332)/B326)</f>
        <v>-</v>
      </c>
      <c r="L334" s="60" t="str">
        <f>IF(B326="","-",(L333+L332)/B326)</f>
        <v>-</v>
      </c>
      <c r="M334" s="60" t="str">
        <f>IF(B326="","-",(M333+M332+O332+N332+P332)/B326)</f>
        <v>-</v>
      </c>
      <c r="N334" s="215" t="str">
        <f>IF(AND(K334="-",L334="-",M334="-"),"",IF(K334&gt;Bovinos!$AA$5," -&gt; índice(s) fora da faixa média",IF(K334&lt;Bovinos!$AA$4," -&gt; índice(s) fora da faixa média",IF(L334&gt;Bovinos!$AB$5," -&gt; índice(s) fora da faixa média",IF(L334&lt;Bovinos!$AB$4," -&gt; índice(s) fora da faixa média",IF(M334&gt;Bovinos!$AC$5," -&gt; índice(s) fora da faixa média",IF(M334&lt;Bovinos!$AC$4," -&gt; índice(s) fora da faixa média","")))))))</f>
        <v/>
      </c>
      <c r="O334" s="215"/>
      <c r="P334" s="215"/>
      <c r="R334" s="19" t="str">
        <f t="shared" si="27"/>
        <v>23/24</v>
      </c>
      <c r="S334" s="61" t="str">
        <f t="shared" si="26"/>
        <v>'1750</v>
      </c>
      <c r="T334" s="67">
        <v>7008</v>
      </c>
      <c r="U334" s="67"/>
      <c r="V334" s="61"/>
      <c r="W334" s="61"/>
      <c r="X334" s="62">
        <f>P332</f>
        <v>0</v>
      </c>
      <c r="Y334" s="69" t="s">
        <v>71</v>
      </c>
    </row>
    <row r="335" spans="1:25" ht="7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R335" s="19" t="str">
        <f t="shared" si="27"/>
        <v>23/24</v>
      </c>
      <c r="S335" s="61" t="str">
        <f t="shared" si="26"/>
        <v>'1750</v>
      </c>
      <c r="T335" s="62" t="s">
        <v>72</v>
      </c>
      <c r="U335" s="62"/>
      <c r="V335" s="61"/>
      <c r="W335" s="16"/>
      <c r="X335" s="62">
        <f>+M332</f>
        <v>0</v>
      </c>
      <c r="Y335" s="63" t="s">
        <v>73</v>
      </c>
    </row>
    <row r="336" spans="1:25" ht="7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R336" s="19" t="str">
        <f t="shared" si="27"/>
        <v>23/24</v>
      </c>
      <c r="S336" s="61" t="str">
        <f t="shared" si="26"/>
        <v>'1750</v>
      </c>
      <c r="T336" s="62" t="s">
        <v>74</v>
      </c>
      <c r="U336" s="62">
        <f>+H326</f>
        <v>0</v>
      </c>
      <c r="V336" s="61"/>
      <c r="W336" s="16"/>
      <c r="X336" s="62"/>
      <c r="Y336" s="63" t="s">
        <v>75</v>
      </c>
    </row>
    <row r="337" spans="1:25" ht="16.5" customHeight="1">
      <c r="A337" s="18" t="s">
        <v>18</v>
      </c>
      <c r="B337" s="18" t="s">
        <v>119</v>
      </c>
      <c r="C337" s="18" t="s">
        <v>120</v>
      </c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R337" s="19" t="str">
        <f t="shared" si="27"/>
        <v>23/24</v>
      </c>
      <c r="S337" s="20" t="str">
        <f>+B337</f>
        <v>'2040</v>
      </c>
      <c r="T337" s="21">
        <v>7014</v>
      </c>
      <c r="U337" s="21"/>
      <c r="V337" s="22" t="e">
        <f>J341</f>
        <v>#DIV/0!</v>
      </c>
      <c r="W337" s="22"/>
      <c r="X337" s="22"/>
      <c r="Y337" s="23" t="s">
        <v>21</v>
      </c>
    </row>
    <row r="338" spans="1:25" ht="6" customHeight="1">
      <c r="A338" s="25"/>
      <c r="B338" s="26"/>
      <c r="C338" s="27"/>
      <c r="D338" s="27"/>
      <c r="E338" s="27"/>
      <c r="F338" s="27"/>
      <c r="G338" s="3"/>
      <c r="H338" s="3"/>
      <c r="I338" s="28"/>
      <c r="J338" s="3"/>
      <c r="K338" s="3"/>
      <c r="L338" s="29"/>
      <c r="M338" s="3"/>
      <c r="N338" s="3"/>
      <c r="O338" s="3"/>
      <c r="P338" s="3"/>
      <c r="R338" s="19" t="str">
        <f t="shared" si="27"/>
        <v>23/24</v>
      </c>
      <c r="S338" s="20" t="str">
        <f t="shared" ref="S338:S351" si="28">+S337</f>
        <v>'2040</v>
      </c>
      <c r="T338" s="22"/>
      <c r="U338" s="22"/>
      <c r="V338" s="30">
        <f>M341</f>
        <v>0</v>
      </c>
      <c r="W338" s="22"/>
      <c r="X338" s="22"/>
      <c r="Y338" s="22" t="s">
        <v>22</v>
      </c>
    </row>
    <row r="339" spans="1:25" ht="11.25" customHeight="1">
      <c r="A339" s="34"/>
      <c r="B339" s="216" t="s">
        <v>26</v>
      </c>
      <c r="C339" s="223" t="s">
        <v>27</v>
      </c>
      <c r="D339" s="223"/>
      <c r="E339" s="223" t="s">
        <v>28</v>
      </c>
      <c r="F339" s="223"/>
      <c r="G339" s="34"/>
      <c r="H339" s="223" t="s">
        <v>29</v>
      </c>
      <c r="I339" s="3"/>
      <c r="J339" s="224" t="s">
        <v>30</v>
      </c>
      <c r="K339" s="225"/>
      <c r="L339" s="220"/>
      <c r="M339" s="36"/>
      <c r="N339" s="3"/>
      <c r="O339" s="3"/>
      <c r="P339" s="226" t="s">
        <v>31</v>
      </c>
      <c r="R339" s="19" t="str">
        <f t="shared" si="27"/>
        <v>23/24</v>
      </c>
      <c r="S339" s="20" t="str">
        <f t="shared" si="28"/>
        <v>'2040</v>
      </c>
      <c r="T339" s="21" t="s">
        <v>32</v>
      </c>
      <c r="U339" s="21"/>
      <c r="V339" s="21">
        <f>+B341</f>
        <v>0</v>
      </c>
      <c r="W339" s="37" t="str">
        <f>+H347</f>
        <v/>
      </c>
      <c r="X339" s="21">
        <f>B347+C347</f>
        <v>0</v>
      </c>
      <c r="Y339" s="23" t="s">
        <v>33</v>
      </c>
    </row>
    <row r="340" spans="1:25" ht="12" customHeight="1">
      <c r="A340" s="34"/>
      <c r="B340" s="216"/>
      <c r="C340" s="38" t="s">
        <v>35</v>
      </c>
      <c r="D340" s="38" t="s">
        <v>36</v>
      </c>
      <c r="E340" s="38" t="s">
        <v>35</v>
      </c>
      <c r="F340" s="38" t="s">
        <v>36</v>
      </c>
      <c r="G340" s="34"/>
      <c r="H340" s="223"/>
      <c r="I340" s="3"/>
      <c r="J340" s="224"/>
      <c r="K340" s="225"/>
      <c r="L340" s="220"/>
      <c r="M340" s="34"/>
      <c r="N340" s="3"/>
      <c r="O340" s="3"/>
      <c r="P340" s="226"/>
      <c r="R340" s="19" t="str">
        <f t="shared" si="27"/>
        <v>23/24</v>
      </c>
      <c r="S340" s="20" t="str">
        <f t="shared" si="28"/>
        <v>'2040</v>
      </c>
      <c r="T340" s="21" t="s">
        <v>37</v>
      </c>
      <c r="U340" s="21"/>
      <c r="V340" s="39"/>
      <c r="W340" s="37" t="str">
        <f>H348</f>
        <v/>
      </c>
      <c r="X340" s="21">
        <f>B348+C348</f>
        <v>0</v>
      </c>
      <c r="Y340" s="23" t="s">
        <v>38</v>
      </c>
    </row>
    <row r="341" spans="1:25" ht="16.5" customHeight="1">
      <c r="A341" s="216" t="s">
        <v>39</v>
      </c>
      <c r="B341" s="219"/>
      <c r="C341" s="40"/>
      <c r="D341" s="40"/>
      <c r="E341" s="40"/>
      <c r="F341" s="40"/>
      <c r="G341" s="41" t="str">
        <f>IF(SUM(C342:F342)=0,"",IF(SUM(C341:F341)&lt;1,"&lt;100%",IF(SUM(C341:F341)&gt;1,"&gt;100%","OK")))</f>
        <v/>
      </c>
      <c r="H341" s="42"/>
      <c r="I341" s="3"/>
      <c r="J341" s="43" t="e">
        <f>'Leite_-_Produção'!Q32</f>
        <v>#DIV/0!</v>
      </c>
      <c r="K341" s="44"/>
      <c r="L341" s="220"/>
      <c r="M341" s="36"/>
      <c r="N341" s="3"/>
      <c r="O341" s="3"/>
      <c r="P341" s="45" t="e">
        <f>SUM(F342+D342)/H341</f>
        <v>#DIV/0!</v>
      </c>
      <c r="R341" s="19" t="str">
        <f t="shared" si="27"/>
        <v>23/24</v>
      </c>
      <c r="S341" s="20" t="str">
        <f t="shared" si="28"/>
        <v>'2040</v>
      </c>
      <c r="T341" s="46">
        <v>7590</v>
      </c>
      <c r="U341" s="46"/>
      <c r="V341" s="39"/>
      <c r="W341" s="47">
        <f>+G347</f>
        <v>0</v>
      </c>
      <c r="X341" s="21">
        <f>D347</f>
        <v>0</v>
      </c>
      <c r="Y341" s="48" t="s">
        <v>40</v>
      </c>
    </row>
    <row r="342" spans="1:25" ht="16.5" customHeight="1">
      <c r="A342" s="216"/>
      <c r="B342" s="219"/>
      <c r="C342" s="49">
        <f>+C341*B341</f>
        <v>0</v>
      </c>
      <c r="D342" s="49">
        <f>+D341*B341</f>
        <v>0</v>
      </c>
      <c r="E342" s="49">
        <f>+E341*B341</f>
        <v>0</v>
      </c>
      <c r="F342" s="49">
        <f>+F341*B341</f>
        <v>0</v>
      </c>
      <c r="G342" s="34"/>
      <c r="H342" s="34"/>
      <c r="I342" s="3"/>
      <c r="J342" s="34"/>
      <c r="K342" s="34"/>
      <c r="L342" s="220"/>
      <c r="M342" s="34"/>
      <c r="N342" s="34"/>
      <c r="O342" s="34"/>
      <c r="P342" s="34"/>
      <c r="R342" s="19" t="str">
        <f t="shared" si="27"/>
        <v>23/24</v>
      </c>
      <c r="S342" s="20" t="str">
        <f t="shared" si="28"/>
        <v>'2040</v>
      </c>
      <c r="T342" s="21" t="s">
        <v>41</v>
      </c>
      <c r="U342" s="21"/>
      <c r="V342" s="39"/>
      <c r="W342" s="39"/>
      <c r="X342" s="21">
        <f>K347</f>
        <v>0</v>
      </c>
      <c r="Y342" s="23" t="s">
        <v>42</v>
      </c>
    </row>
    <row r="343" spans="1:25" ht="4.5" customHeight="1">
      <c r="A343" s="50"/>
      <c r="B343" s="51"/>
      <c r="C343" s="52"/>
      <c r="D343" s="52"/>
      <c r="E343" s="52"/>
      <c r="F343" s="52"/>
      <c r="G343" s="52"/>
      <c r="H343" s="34"/>
      <c r="I343" s="28"/>
      <c r="J343" s="34"/>
      <c r="K343" s="34"/>
      <c r="L343" s="53"/>
      <c r="M343" s="34"/>
      <c r="N343" s="34"/>
      <c r="O343" s="34"/>
      <c r="P343" s="34"/>
      <c r="R343" s="19" t="str">
        <f t="shared" si="27"/>
        <v>23/24</v>
      </c>
      <c r="S343" s="20" t="str">
        <f t="shared" si="28"/>
        <v>'2040</v>
      </c>
      <c r="T343" s="21" t="s">
        <v>43</v>
      </c>
      <c r="U343" s="21"/>
      <c r="V343" s="39"/>
      <c r="W343" s="39"/>
      <c r="X343" s="21">
        <f>K348</f>
        <v>0</v>
      </c>
      <c r="Y343" s="23" t="s">
        <v>44</v>
      </c>
    </row>
    <row r="344" spans="1:25" ht="16.5" customHeight="1">
      <c r="A344" s="221" t="s">
        <v>45</v>
      </c>
      <c r="B344" s="222" t="s">
        <v>46</v>
      </c>
      <c r="C344" s="222"/>
      <c r="D344" s="222"/>
      <c r="E344" s="222" t="s">
        <v>47</v>
      </c>
      <c r="F344" s="222"/>
      <c r="G344" s="222"/>
      <c r="H344" s="223" t="s">
        <v>48</v>
      </c>
      <c r="I344" s="3"/>
      <c r="J344" s="221" t="s">
        <v>45</v>
      </c>
      <c r="K344" s="222" t="s">
        <v>49</v>
      </c>
      <c r="L344" s="222"/>
      <c r="M344" s="222"/>
      <c r="N344" s="216" t="s">
        <v>50</v>
      </c>
      <c r="O344" s="216"/>
      <c r="P344" s="216"/>
      <c r="R344" s="19" t="str">
        <f t="shared" si="27"/>
        <v>23/24</v>
      </c>
      <c r="S344" s="20" t="str">
        <f t="shared" si="28"/>
        <v>'2040</v>
      </c>
      <c r="T344" s="21" t="s">
        <v>51</v>
      </c>
      <c r="U344" s="21"/>
      <c r="V344" s="39"/>
      <c r="W344" s="39"/>
      <c r="X344" s="21">
        <f>L347</f>
        <v>0</v>
      </c>
      <c r="Y344" s="23" t="s">
        <v>52</v>
      </c>
    </row>
    <row r="345" spans="1:25" ht="16.5" customHeight="1">
      <c r="A345" s="221"/>
      <c r="B345" s="217" t="s">
        <v>53</v>
      </c>
      <c r="C345" s="217" t="s">
        <v>54</v>
      </c>
      <c r="D345" s="217" t="s">
        <v>55</v>
      </c>
      <c r="E345" s="217" t="s">
        <v>53</v>
      </c>
      <c r="F345" s="217" t="s">
        <v>54</v>
      </c>
      <c r="G345" s="217" t="s">
        <v>55</v>
      </c>
      <c r="H345" s="223"/>
      <c r="I345" s="3"/>
      <c r="J345" s="221"/>
      <c r="K345" s="218" t="s">
        <v>56</v>
      </c>
      <c r="L345" s="218" t="s">
        <v>57</v>
      </c>
      <c r="M345" s="218" t="s">
        <v>58</v>
      </c>
      <c r="N345" s="216"/>
      <c r="O345" s="216"/>
      <c r="P345" s="216"/>
      <c r="R345" s="19" t="str">
        <f t="shared" si="27"/>
        <v>23/24</v>
      </c>
      <c r="S345" s="20" t="str">
        <f t="shared" si="28"/>
        <v>'2040</v>
      </c>
      <c r="T345" s="21" t="s">
        <v>59</v>
      </c>
      <c r="U345" s="21"/>
      <c r="V345" s="22"/>
      <c r="W345" s="22"/>
      <c r="X345" s="21">
        <f>+L348</f>
        <v>0</v>
      </c>
      <c r="Y345" s="23" t="s">
        <v>60</v>
      </c>
    </row>
    <row r="346" spans="1:25" ht="18" customHeight="1">
      <c r="A346" s="221"/>
      <c r="B346" s="217"/>
      <c r="C346" s="217"/>
      <c r="D346" s="217"/>
      <c r="E346" s="217"/>
      <c r="F346" s="217"/>
      <c r="G346" s="217"/>
      <c r="H346" s="223"/>
      <c r="I346" s="3"/>
      <c r="J346" s="221"/>
      <c r="K346" s="218"/>
      <c r="L346" s="218"/>
      <c r="M346" s="218"/>
      <c r="N346" s="54" t="s">
        <v>61</v>
      </c>
      <c r="O346" s="54" t="s">
        <v>62</v>
      </c>
      <c r="P346" s="54" t="s">
        <v>63</v>
      </c>
      <c r="R346" s="19" t="str">
        <f t="shared" si="27"/>
        <v>23/24</v>
      </c>
      <c r="S346" s="20" t="str">
        <f t="shared" si="28"/>
        <v>'2040</v>
      </c>
      <c r="T346" s="21" t="s">
        <v>64</v>
      </c>
      <c r="U346" s="21"/>
      <c r="V346" s="22"/>
      <c r="W346" s="22"/>
      <c r="X346" s="21">
        <f>+M348</f>
        <v>0</v>
      </c>
      <c r="Y346" s="23" t="s">
        <v>65</v>
      </c>
    </row>
    <row r="347" spans="1:25" ht="16.5" customHeight="1">
      <c r="A347" s="54" t="s">
        <v>66</v>
      </c>
      <c r="B347" s="55"/>
      <c r="C347" s="55"/>
      <c r="D347" s="55"/>
      <c r="E347" s="55"/>
      <c r="F347" s="55"/>
      <c r="G347" s="55"/>
      <c r="H347" s="56" t="str">
        <f>IF(B347="","",((E347*B347+F347*C347)/SUM(B347:C347)))</f>
        <v/>
      </c>
      <c r="I347" s="3"/>
      <c r="J347" s="54" t="s">
        <v>66</v>
      </c>
      <c r="K347" s="55"/>
      <c r="L347" s="55"/>
      <c r="M347" s="55"/>
      <c r="N347" s="55"/>
      <c r="O347" s="55"/>
      <c r="P347" s="55"/>
      <c r="R347" s="19" t="str">
        <f t="shared" si="27"/>
        <v>23/24</v>
      </c>
      <c r="S347" s="20" t="str">
        <f t="shared" si="28"/>
        <v>'2040</v>
      </c>
      <c r="T347" s="46">
        <v>7006</v>
      </c>
      <c r="U347" s="46"/>
      <c r="V347" s="22"/>
      <c r="W347" s="22"/>
      <c r="X347" s="21">
        <f>N347</f>
        <v>0</v>
      </c>
      <c r="Y347" s="48" t="s">
        <v>67</v>
      </c>
    </row>
    <row r="348" spans="1:25" ht="16.5" customHeight="1">
      <c r="A348" s="54" t="s">
        <v>68</v>
      </c>
      <c r="B348" s="55"/>
      <c r="C348" s="55"/>
      <c r="D348" s="34"/>
      <c r="E348" s="55"/>
      <c r="F348" s="55"/>
      <c r="G348" s="57"/>
      <c r="H348" s="56" t="str">
        <f>IF(B348="","",((E348*B348+F348*C348)/SUM(B348:C348)))</f>
        <v/>
      </c>
      <c r="I348" s="3"/>
      <c r="J348" s="54" t="s">
        <v>68</v>
      </c>
      <c r="K348" s="55"/>
      <c r="L348" s="55"/>
      <c r="M348" s="55"/>
      <c r="N348" s="58"/>
      <c r="O348" s="58"/>
      <c r="P348" s="58"/>
      <c r="R348" s="19" t="str">
        <f t="shared" si="27"/>
        <v>23/24</v>
      </c>
      <c r="S348" s="20" t="str">
        <f t="shared" si="28"/>
        <v>'2040</v>
      </c>
      <c r="T348" s="46">
        <v>7007</v>
      </c>
      <c r="U348" s="46"/>
      <c r="V348" s="22"/>
      <c r="W348" s="22"/>
      <c r="X348" s="21">
        <f>O347</f>
        <v>0</v>
      </c>
      <c r="Y348" s="48" t="s">
        <v>69</v>
      </c>
    </row>
    <row r="349" spans="1:25" ht="18" customHeight="1">
      <c r="A349" s="35" t="s">
        <v>70</v>
      </c>
      <c r="B349" s="59" t="str">
        <f>IF(B341="","",(B348+B347)/B341)</f>
        <v/>
      </c>
      <c r="C349" s="59" t="str">
        <f>IF(B341="","",(C348+C347)/B341)</f>
        <v/>
      </c>
      <c r="D349" s="59" t="str">
        <f>IF(B341="","",(D348+D347)/B341)</f>
        <v/>
      </c>
      <c r="E349" s="214" t="str">
        <f>IF(B341="","",IF(B349+C349+D349&gt;Bovinos!$AD$5," -&gt; índices (somados) acima da média",IF(B349+C349+D349&lt;Bovinos!$AD$4," -&gt; índices (somados) abaixo da média","")))</f>
        <v/>
      </c>
      <c r="F349" s="214"/>
      <c r="G349" s="214"/>
      <c r="H349" s="214"/>
      <c r="I349" s="3"/>
      <c r="J349" s="35" t="s">
        <v>70</v>
      </c>
      <c r="K349" s="60" t="str">
        <f>IF(B341="","-",(K348+K347)/B341)</f>
        <v>-</v>
      </c>
      <c r="L349" s="60" t="str">
        <f>IF(B341="","-",(L348+L347)/B341)</f>
        <v>-</v>
      </c>
      <c r="M349" s="60" t="str">
        <f>IF(B341="","-",(M348+M347+O347+N347+P347)/B341)</f>
        <v>-</v>
      </c>
      <c r="N349" s="215" t="str">
        <f>IF(AND(K349="-",L349="-",M349="-"),"",IF(K349&gt;Bovinos!$AA$5," -&gt; índice(s) fora da faixa média",IF(K349&lt;Bovinos!$AA$4," -&gt; índice(s) fora da faixa média",IF(L349&gt;Bovinos!$AB$5," -&gt; índice(s) fora da faixa média",IF(L349&lt;Bovinos!$AB$4," -&gt; índice(s) fora da faixa média",IF(M349&gt;Bovinos!$AC$5," -&gt; índice(s) fora da faixa média",IF(M349&lt;Bovinos!$AC$4," -&gt; índice(s) fora da faixa média","")))))))</f>
        <v/>
      </c>
      <c r="O349" s="215"/>
      <c r="P349" s="215"/>
      <c r="R349" s="19" t="str">
        <f t="shared" si="27"/>
        <v>23/24</v>
      </c>
      <c r="S349" s="20" t="str">
        <f t="shared" si="28"/>
        <v>'2040</v>
      </c>
      <c r="T349" s="46">
        <v>7008</v>
      </c>
      <c r="U349" s="46"/>
      <c r="V349" s="22"/>
      <c r="W349" s="22"/>
      <c r="X349" s="21">
        <f>P347</f>
        <v>0</v>
      </c>
      <c r="Y349" s="48" t="s">
        <v>71</v>
      </c>
    </row>
    <row r="350" spans="1:25" ht="7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R350" s="19" t="str">
        <f t="shared" si="27"/>
        <v>23/24</v>
      </c>
      <c r="S350" s="20" t="str">
        <f t="shared" si="28"/>
        <v>'2040</v>
      </c>
      <c r="T350" s="21" t="s">
        <v>72</v>
      </c>
      <c r="U350" s="21"/>
      <c r="V350" s="22"/>
      <c r="W350" s="22"/>
      <c r="X350" s="21">
        <f>+M347</f>
        <v>0</v>
      </c>
      <c r="Y350" s="23" t="s">
        <v>73</v>
      </c>
    </row>
    <row r="351" spans="1:25" ht="7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R351" s="19" t="str">
        <f t="shared" si="27"/>
        <v>23/24</v>
      </c>
      <c r="S351" s="20" t="str">
        <f t="shared" si="28"/>
        <v>'2040</v>
      </c>
      <c r="T351" s="21" t="s">
        <v>74</v>
      </c>
      <c r="U351" s="21">
        <f>+H341</f>
        <v>0</v>
      </c>
      <c r="V351" s="22"/>
      <c r="W351" s="22"/>
      <c r="X351" s="21"/>
      <c r="Y351" s="23" t="s">
        <v>75</v>
      </c>
    </row>
    <row r="352" spans="1:25" ht="16.5" customHeight="1">
      <c r="A352" s="18" t="s">
        <v>18</v>
      </c>
      <c r="B352" s="18" t="s">
        <v>121</v>
      </c>
      <c r="C352" s="18" t="s">
        <v>122</v>
      </c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R352" s="19" t="str">
        <f t="shared" si="27"/>
        <v>23/24</v>
      </c>
      <c r="S352" s="20" t="str">
        <f>+B352</f>
        <v>'2340</v>
      </c>
      <c r="T352" s="21">
        <v>7014</v>
      </c>
      <c r="U352" s="21"/>
      <c r="V352" s="22" t="e">
        <f>J356</f>
        <v>#DIV/0!</v>
      </c>
      <c r="W352" s="22"/>
      <c r="X352" s="22"/>
      <c r="Y352" s="23" t="s">
        <v>21</v>
      </c>
    </row>
    <row r="353" spans="1:25" ht="6" customHeight="1">
      <c r="A353" s="25"/>
      <c r="B353" s="26"/>
      <c r="C353" s="27"/>
      <c r="D353" s="27"/>
      <c r="E353" s="27"/>
      <c r="F353" s="27"/>
      <c r="G353" s="3"/>
      <c r="H353" s="3"/>
      <c r="I353" s="28"/>
      <c r="J353" s="3"/>
      <c r="K353" s="3"/>
      <c r="L353" s="29"/>
      <c r="M353" s="3"/>
      <c r="N353" s="3"/>
      <c r="O353" s="3"/>
      <c r="P353" s="3"/>
      <c r="R353" s="19" t="str">
        <f t="shared" si="27"/>
        <v>23/24</v>
      </c>
      <c r="S353" s="20" t="str">
        <f t="shared" ref="S353:S366" si="29">+S352</f>
        <v>'2340</v>
      </c>
      <c r="T353" s="22"/>
      <c r="U353" s="22"/>
      <c r="V353" s="30">
        <f>M356</f>
        <v>0</v>
      </c>
      <c r="W353" s="22"/>
      <c r="X353" s="22"/>
      <c r="Y353" s="22" t="s">
        <v>22</v>
      </c>
    </row>
    <row r="354" spans="1:25" ht="11.25" customHeight="1">
      <c r="A354" s="34"/>
      <c r="B354" s="216" t="s">
        <v>26</v>
      </c>
      <c r="C354" s="223" t="s">
        <v>27</v>
      </c>
      <c r="D354" s="223"/>
      <c r="E354" s="223" t="s">
        <v>28</v>
      </c>
      <c r="F354" s="223"/>
      <c r="G354" s="34"/>
      <c r="H354" s="223" t="s">
        <v>29</v>
      </c>
      <c r="I354" s="3"/>
      <c r="J354" s="224" t="s">
        <v>30</v>
      </c>
      <c r="K354" s="225"/>
      <c r="L354" s="220"/>
      <c r="M354" s="36"/>
      <c r="N354" s="3"/>
      <c r="O354" s="3"/>
      <c r="P354" s="226" t="s">
        <v>31</v>
      </c>
      <c r="R354" s="19" t="str">
        <f t="shared" si="27"/>
        <v>23/24</v>
      </c>
      <c r="S354" s="20" t="str">
        <f t="shared" si="29"/>
        <v>'2340</v>
      </c>
      <c r="T354" s="21" t="s">
        <v>32</v>
      </c>
      <c r="U354" s="21"/>
      <c r="V354" s="21">
        <f>+B356</f>
        <v>0</v>
      </c>
      <c r="W354" s="37" t="str">
        <f>+H362</f>
        <v/>
      </c>
      <c r="X354" s="21">
        <f>B362+C362</f>
        <v>0</v>
      </c>
      <c r="Y354" s="23" t="s">
        <v>33</v>
      </c>
    </row>
    <row r="355" spans="1:25" ht="12" customHeight="1">
      <c r="A355" s="34"/>
      <c r="B355" s="216"/>
      <c r="C355" s="38" t="s">
        <v>35</v>
      </c>
      <c r="D355" s="38" t="s">
        <v>36</v>
      </c>
      <c r="E355" s="38" t="s">
        <v>35</v>
      </c>
      <c r="F355" s="38" t="s">
        <v>36</v>
      </c>
      <c r="G355" s="34"/>
      <c r="H355" s="223"/>
      <c r="I355" s="3"/>
      <c r="J355" s="224"/>
      <c r="K355" s="225"/>
      <c r="L355" s="220"/>
      <c r="M355" s="34"/>
      <c r="N355" s="3"/>
      <c r="O355" s="3"/>
      <c r="P355" s="226"/>
      <c r="R355" s="19" t="str">
        <f t="shared" si="27"/>
        <v>23/24</v>
      </c>
      <c r="S355" s="20" t="str">
        <f t="shared" si="29"/>
        <v>'2340</v>
      </c>
      <c r="T355" s="21" t="s">
        <v>37</v>
      </c>
      <c r="U355" s="21"/>
      <c r="V355" s="39"/>
      <c r="W355" s="37" t="str">
        <f>H363</f>
        <v/>
      </c>
      <c r="X355" s="21">
        <f>B363+C363</f>
        <v>0</v>
      </c>
      <c r="Y355" s="23" t="s">
        <v>38</v>
      </c>
    </row>
    <row r="356" spans="1:25" ht="16.5" customHeight="1">
      <c r="A356" s="216" t="s">
        <v>39</v>
      </c>
      <c r="B356" s="219"/>
      <c r="C356" s="40"/>
      <c r="D356" s="40"/>
      <c r="E356" s="40"/>
      <c r="F356" s="40"/>
      <c r="G356" s="41" t="str">
        <f>IF(SUM(C357:F357)=0,"",IF(SUM(C356:F356)&lt;1,"&lt;100%",IF(SUM(C356:F356)&gt;1,"&gt;100%","OK")))</f>
        <v/>
      </c>
      <c r="H356" s="42"/>
      <c r="I356" s="3"/>
      <c r="J356" s="43" t="e">
        <f>'Leite_-_Produção'!Q33</f>
        <v>#DIV/0!</v>
      </c>
      <c r="K356" s="44"/>
      <c r="L356" s="220"/>
      <c r="M356" s="36"/>
      <c r="N356" s="3"/>
      <c r="O356" s="3"/>
      <c r="P356" s="45" t="e">
        <f>SUM(F357+D357)/H356</f>
        <v>#DIV/0!</v>
      </c>
      <c r="R356" s="19" t="str">
        <f t="shared" si="27"/>
        <v>23/24</v>
      </c>
      <c r="S356" s="20" t="str">
        <f t="shared" si="29"/>
        <v>'2340</v>
      </c>
      <c r="T356" s="46">
        <v>7590</v>
      </c>
      <c r="U356" s="46"/>
      <c r="V356" s="39"/>
      <c r="W356" s="47">
        <f>+G362</f>
        <v>0</v>
      </c>
      <c r="X356" s="21">
        <f>D362</f>
        <v>0</v>
      </c>
      <c r="Y356" s="48" t="s">
        <v>40</v>
      </c>
    </row>
    <row r="357" spans="1:25" ht="16.5" customHeight="1">
      <c r="A357" s="216"/>
      <c r="B357" s="219"/>
      <c r="C357" s="49">
        <f>+C356*B356</f>
        <v>0</v>
      </c>
      <c r="D357" s="49">
        <f>+D356*B356</f>
        <v>0</v>
      </c>
      <c r="E357" s="49">
        <f>+E356*B356</f>
        <v>0</v>
      </c>
      <c r="F357" s="49">
        <f>+F356*B356</f>
        <v>0</v>
      </c>
      <c r="G357" s="34"/>
      <c r="H357" s="34"/>
      <c r="I357" s="3"/>
      <c r="J357" s="34"/>
      <c r="K357" s="34"/>
      <c r="L357" s="220"/>
      <c r="M357" s="34"/>
      <c r="N357" s="34"/>
      <c r="O357" s="34"/>
      <c r="P357" s="34"/>
      <c r="R357" s="19" t="str">
        <f t="shared" si="27"/>
        <v>23/24</v>
      </c>
      <c r="S357" s="20" t="str">
        <f t="shared" si="29"/>
        <v>'2340</v>
      </c>
      <c r="T357" s="21" t="s">
        <v>41</v>
      </c>
      <c r="U357" s="21"/>
      <c r="V357" s="39"/>
      <c r="W357" s="39"/>
      <c r="X357" s="21">
        <f>K362</f>
        <v>0</v>
      </c>
      <c r="Y357" s="23" t="s">
        <v>42</v>
      </c>
    </row>
    <row r="358" spans="1:25" ht="4.5" customHeight="1">
      <c r="A358" s="50"/>
      <c r="B358" s="51"/>
      <c r="C358" s="52"/>
      <c r="D358" s="52"/>
      <c r="E358" s="52"/>
      <c r="F358" s="52"/>
      <c r="G358" s="52"/>
      <c r="H358" s="34"/>
      <c r="I358" s="28"/>
      <c r="J358" s="34"/>
      <c r="K358" s="34"/>
      <c r="L358" s="53"/>
      <c r="M358" s="34"/>
      <c r="N358" s="34"/>
      <c r="O358" s="34"/>
      <c r="P358" s="34"/>
      <c r="R358" s="19" t="str">
        <f t="shared" si="27"/>
        <v>23/24</v>
      </c>
      <c r="S358" s="20" t="str">
        <f t="shared" si="29"/>
        <v>'2340</v>
      </c>
      <c r="T358" s="21" t="s">
        <v>43</v>
      </c>
      <c r="U358" s="21"/>
      <c r="V358" s="39"/>
      <c r="W358" s="39"/>
      <c r="X358" s="21">
        <f>K363</f>
        <v>0</v>
      </c>
      <c r="Y358" s="23" t="s">
        <v>44</v>
      </c>
    </row>
    <row r="359" spans="1:25" ht="16.5" customHeight="1">
      <c r="A359" s="221" t="s">
        <v>45</v>
      </c>
      <c r="B359" s="222" t="s">
        <v>46</v>
      </c>
      <c r="C359" s="222"/>
      <c r="D359" s="222"/>
      <c r="E359" s="222" t="s">
        <v>47</v>
      </c>
      <c r="F359" s="222"/>
      <c r="G359" s="222"/>
      <c r="H359" s="223" t="s">
        <v>48</v>
      </c>
      <c r="I359" s="3"/>
      <c r="J359" s="221" t="s">
        <v>45</v>
      </c>
      <c r="K359" s="222" t="s">
        <v>49</v>
      </c>
      <c r="L359" s="222"/>
      <c r="M359" s="222"/>
      <c r="N359" s="216" t="s">
        <v>50</v>
      </c>
      <c r="O359" s="216"/>
      <c r="P359" s="216"/>
      <c r="R359" s="19" t="str">
        <f t="shared" si="27"/>
        <v>23/24</v>
      </c>
      <c r="S359" s="20" t="str">
        <f t="shared" si="29"/>
        <v>'2340</v>
      </c>
      <c r="T359" s="21" t="s">
        <v>51</v>
      </c>
      <c r="U359" s="21"/>
      <c r="V359" s="39"/>
      <c r="W359" s="39"/>
      <c r="X359" s="21">
        <f>L362</f>
        <v>0</v>
      </c>
      <c r="Y359" s="23" t="s">
        <v>52</v>
      </c>
    </row>
    <row r="360" spans="1:25" ht="16.5" customHeight="1">
      <c r="A360" s="221"/>
      <c r="B360" s="217" t="s">
        <v>53</v>
      </c>
      <c r="C360" s="217" t="s">
        <v>54</v>
      </c>
      <c r="D360" s="217" t="s">
        <v>55</v>
      </c>
      <c r="E360" s="217" t="s">
        <v>53</v>
      </c>
      <c r="F360" s="217" t="s">
        <v>54</v>
      </c>
      <c r="G360" s="217" t="s">
        <v>55</v>
      </c>
      <c r="H360" s="223"/>
      <c r="I360" s="3"/>
      <c r="J360" s="221"/>
      <c r="K360" s="218" t="s">
        <v>56</v>
      </c>
      <c r="L360" s="218" t="s">
        <v>57</v>
      </c>
      <c r="M360" s="218" t="s">
        <v>58</v>
      </c>
      <c r="N360" s="216"/>
      <c r="O360" s="216"/>
      <c r="P360" s="216"/>
      <c r="R360" s="19" t="str">
        <f t="shared" si="27"/>
        <v>23/24</v>
      </c>
      <c r="S360" s="20" t="str">
        <f t="shared" si="29"/>
        <v>'2340</v>
      </c>
      <c r="T360" s="21" t="s">
        <v>59</v>
      </c>
      <c r="U360" s="21"/>
      <c r="V360" s="22"/>
      <c r="W360" s="22"/>
      <c r="X360" s="21">
        <f>+L363</f>
        <v>0</v>
      </c>
      <c r="Y360" s="23" t="s">
        <v>60</v>
      </c>
    </row>
    <row r="361" spans="1:25" ht="18" customHeight="1">
      <c r="A361" s="221"/>
      <c r="B361" s="217"/>
      <c r="C361" s="217"/>
      <c r="D361" s="217"/>
      <c r="E361" s="217"/>
      <c r="F361" s="217"/>
      <c r="G361" s="217"/>
      <c r="H361" s="223"/>
      <c r="I361" s="3"/>
      <c r="J361" s="221"/>
      <c r="K361" s="218"/>
      <c r="L361" s="218"/>
      <c r="M361" s="218"/>
      <c r="N361" s="54" t="s">
        <v>61</v>
      </c>
      <c r="O361" s="54" t="s">
        <v>62</v>
      </c>
      <c r="P361" s="54" t="s">
        <v>63</v>
      </c>
      <c r="R361" s="19" t="str">
        <f t="shared" si="27"/>
        <v>23/24</v>
      </c>
      <c r="S361" s="20" t="str">
        <f t="shared" si="29"/>
        <v>'2340</v>
      </c>
      <c r="T361" s="21" t="s">
        <v>64</v>
      </c>
      <c r="U361" s="21"/>
      <c r="V361" s="22"/>
      <c r="W361" s="22"/>
      <c r="X361" s="21">
        <f>+M363</f>
        <v>0</v>
      </c>
      <c r="Y361" s="23" t="s">
        <v>65</v>
      </c>
    </row>
    <row r="362" spans="1:25" ht="16.5" customHeight="1">
      <c r="A362" s="54" t="s">
        <v>66</v>
      </c>
      <c r="B362" s="55"/>
      <c r="C362" s="55"/>
      <c r="D362" s="55"/>
      <c r="E362" s="55"/>
      <c r="F362" s="55"/>
      <c r="G362" s="55"/>
      <c r="H362" s="56" t="str">
        <f>IF(B362="","",((E362*B362+F362*C362)/SUM(B362:C362)))</f>
        <v/>
      </c>
      <c r="I362" s="3"/>
      <c r="J362" s="54" t="s">
        <v>66</v>
      </c>
      <c r="K362" s="55"/>
      <c r="L362" s="55"/>
      <c r="M362" s="55"/>
      <c r="N362" s="55"/>
      <c r="O362" s="55"/>
      <c r="P362" s="55"/>
      <c r="R362" s="19" t="str">
        <f t="shared" si="27"/>
        <v>23/24</v>
      </c>
      <c r="S362" s="20" t="str">
        <f t="shared" si="29"/>
        <v>'2340</v>
      </c>
      <c r="T362" s="46">
        <v>7006</v>
      </c>
      <c r="U362" s="46"/>
      <c r="V362" s="22"/>
      <c r="W362" s="22"/>
      <c r="X362" s="21">
        <f>N362</f>
        <v>0</v>
      </c>
      <c r="Y362" s="48" t="s">
        <v>67</v>
      </c>
    </row>
    <row r="363" spans="1:25" ht="16.5" customHeight="1">
      <c r="A363" s="54" t="s">
        <v>68</v>
      </c>
      <c r="B363" s="55"/>
      <c r="C363" s="55"/>
      <c r="D363" s="34"/>
      <c r="E363" s="55"/>
      <c r="F363" s="55"/>
      <c r="G363" s="57"/>
      <c r="H363" s="56" t="str">
        <f>IF(B363="","",((E363*B363+F363*C363)/SUM(B363:C363)))</f>
        <v/>
      </c>
      <c r="I363" s="3"/>
      <c r="J363" s="54" t="s">
        <v>68</v>
      </c>
      <c r="K363" s="55"/>
      <c r="L363" s="55"/>
      <c r="M363" s="55"/>
      <c r="N363" s="58"/>
      <c r="O363" s="58"/>
      <c r="P363" s="58"/>
      <c r="R363" s="19" t="str">
        <f t="shared" si="27"/>
        <v>23/24</v>
      </c>
      <c r="S363" s="20" t="str">
        <f t="shared" si="29"/>
        <v>'2340</v>
      </c>
      <c r="T363" s="46">
        <v>7007</v>
      </c>
      <c r="U363" s="46"/>
      <c r="V363" s="22"/>
      <c r="W363" s="22"/>
      <c r="X363" s="21">
        <f>O362</f>
        <v>0</v>
      </c>
      <c r="Y363" s="48" t="s">
        <v>69</v>
      </c>
    </row>
    <row r="364" spans="1:25" ht="18" customHeight="1">
      <c r="A364" s="35" t="s">
        <v>70</v>
      </c>
      <c r="B364" s="59" t="str">
        <f>IF(B356="","",(B363+B362)/B356)</f>
        <v/>
      </c>
      <c r="C364" s="59" t="str">
        <f>IF(B356="","",(C363+C362)/B356)</f>
        <v/>
      </c>
      <c r="D364" s="59" t="str">
        <f>IF(B356="","",(D363+D362)/B356)</f>
        <v/>
      </c>
      <c r="E364" s="214" t="str">
        <f>IF(B356="","",IF(B364+C364+D364&gt;Bovinos!$AD$5," -&gt; índices (somados) acima da média",IF(B364+C364+D364&lt;Bovinos!$AD$4," -&gt; índices (somados) abaixo da média","")))</f>
        <v/>
      </c>
      <c r="F364" s="214"/>
      <c r="G364" s="214"/>
      <c r="H364" s="214"/>
      <c r="I364" s="3"/>
      <c r="J364" s="35" t="s">
        <v>70</v>
      </c>
      <c r="K364" s="60" t="str">
        <f>IF(B356="","-",(K363+K362)/B356)</f>
        <v>-</v>
      </c>
      <c r="L364" s="60" t="str">
        <f>IF(B356="","-",(L363+L362)/B356)</f>
        <v>-</v>
      </c>
      <c r="M364" s="60" t="str">
        <f>IF(B356="","-",(M363+M362+O362+N362+P362)/B356)</f>
        <v>-</v>
      </c>
      <c r="N364" s="215" t="str">
        <f>IF(AND(K364="-",L364="-",M364="-"),"",IF(K364&gt;Bovinos!$AA$5," -&gt; índice(s) fora da faixa média",IF(K364&lt;Bovinos!$AA$4," -&gt; índice(s) fora da faixa média",IF(L364&gt;Bovinos!$AB$5," -&gt; índice(s) fora da faixa média",IF(L364&lt;Bovinos!$AB$4," -&gt; índice(s) fora da faixa média",IF(M364&gt;Bovinos!$AC$5," -&gt; índice(s) fora da faixa média",IF(M364&lt;Bovinos!$AC$4," -&gt; índice(s) fora da faixa média","")))))))</f>
        <v/>
      </c>
      <c r="O364" s="215"/>
      <c r="P364" s="215"/>
      <c r="R364" s="19" t="str">
        <f t="shared" si="27"/>
        <v>23/24</v>
      </c>
      <c r="S364" s="20" t="str">
        <f t="shared" si="29"/>
        <v>'2340</v>
      </c>
      <c r="T364" s="46">
        <v>7008</v>
      </c>
      <c r="U364" s="46"/>
      <c r="V364" s="22"/>
      <c r="W364" s="22"/>
      <c r="X364" s="21">
        <f>P362</f>
        <v>0</v>
      </c>
      <c r="Y364" s="48" t="s">
        <v>71</v>
      </c>
    </row>
    <row r="365" spans="1:25" ht="7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R365" s="19" t="str">
        <f t="shared" si="27"/>
        <v>23/24</v>
      </c>
      <c r="S365" s="20" t="str">
        <f t="shared" si="29"/>
        <v>'2340</v>
      </c>
      <c r="T365" s="21" t="s">
        <v>72</v>
      </c>
      <c r="U365" s="21"/>
      <c r="V365" s="22"/>
      <c r="W365" s="22"/>
      <c r="X365" s="21">
        <f>+M362</f>
        <v>0</v>
      </c>
      <c r="Y365" s="23" t="s">
        <v>73</v>
      </c>
    </row>
    <row r="366" spans="1:25" ht="7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R366" s="19" t="str">
        <f t="shared" si="27"/>
        <v>23/24</v>
      </c>
      <c r="S366" s="20" t="str">
        <f t="shared" si="29"/>
        <v>'2340</v>
      </c>
      <c r="T366" s="21" t="s">
        <v>74</v>
      </c>
      <c r="U366" s="21">
        <f>+H356</f>
        <v>0</v>
      </c>
      <c r="V366" s="22"/>
      <c r="W366" s="22"/>
      <c r="X366" s="21"/>
      <c r="Y366" s="23" t="s">
        <v>75</v>
      </c>
    </row>
    <row r="367" spans="1:25" ht="16.5" customHeight="1">
      <c r="A367" s="18" t="s">
        <v>18</v>
      </c>
      <c r="B367" s="18" t="s">
        <v>123</v>
      </c>
      <c r="C367" s="18" t="s">
        <v>124</v>
      </c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R367" s="19" t="str">
        <f t="shared" si="27"/>
        <v>23/24</v>
      </c>
      <c r="S367" s="61" t="str">
        <f>+B367</f>
        <v>'2360</v>
      </c>
      <c r="T367" s="62">
        <v>7014</v>
      </c>
      <c r="U367" s="62"/>
      <c r="V367" s="61" t="e">
        <f>J371</f>
        <v>#DIV/0!</v>
      </c>
      <c r="W367" s="61"/>
      <c r="X367" s="61"/>
      <c r="Y367" s="63" t="s">
        <v>21</v>
      </c>
    </row>
    <row r="368" spans="1:25" ht="6" customHeight="1">
      <c r="A368" s="25"/>
      <c r="B368" s="26"/>
      <c r="C368" s="27"/>
      <c r="D368" s="27"/>
      <c r="E368" s="27"/>
      <c r="F368" s="27"/>
      <c r="G368" s="3"/>
      <c r="H368" s="3"/>
      <c r="I368" s="28"/>
      <c r="J368" s="3"/>
      <c r="K368" s="3"/>
      <c r="L368" s="29"/>
      <c r="M368" s="3"/>
      <c r="N368" s="3"/>
      <c r="O368" s="3"/>
      <c r="P368" s="3"/>
      <c r="R368" s="19" t="str">
        <f t="shared" si="27"/>
        <v>23/24</v>
      </c>
      <c r="S368" s="61" t="str">
        <f t="shared" ref="S368:S381" si="30">+S367</f>
        <v>'2360</v>
      </c>
      <c r="T368" s="61"/>
      <c r="U368" s="61"/>
      <c r="V368" s="64">
        <f>M371</f>
        <v>0</v>
      </c>
      <c r="W368" s="61"/>
      <c r="X368" s="61"/>
      <c r="Y368" s="1" t="s">
        <v>22</v>
      </c>
    </row>
    <row r="369" spans="1:25" ht="11.25" customHeight="1">
      <c r="A369" s="34"/>
      <c r="B369" s="216" t="s">
        <v>26</v>
      </c>
      <c r="C369" s="223" t="s">
        <v>27</v>
      </c>
      <c r="D369" s="223"/>
      <c r="E369" s="223" t="s">
        <v>28</v>
      </c>
      <c r="F369" s="223"/>
      <c r="G369" s="34"/>
      <c r="H369" s="223" t="s">
        <v>29</v>
      </c>
      <c r="I369" s="3"/>
      <c r="J369" s="224" t="s">
        <v>30</v>
      </c>
      <c r="K369" s="225"/>
      <c r="L369" s="220"/>
      <c r="M369" s="36"/>
      <c r="N369" s="3"/>
      <c r="O369" s="3"/>
      <c r="P369" s="226" t="s">
        <v>31</v>
      </c>
      <c r="R369" s="19" t="str">
        <f t="shared" si="27"/>
        <v>23/24</v>
      </c>
      <c r="S369" s="61" t="str">
        <f t="shared" si="30"/>
        <v>'2360</v>
      </c>
      <c r="T369" s="62" t="s">
        <v>32</v>
      </c>
      <c r="U369" s="62"/>
      <c r="V369" s="62">
        <f>+B371</f>
        <v>0</v>
      </c>
      <c r="W369" s="65" t="str">
        <f>+H377</f>
        <v/>
      </c>
      <c r="X369" s="62">
        <f>B377+C377</f>
        <v>0</v>
      </c>
      <c r="Y369" s="63" t="s">
        <v>33</v>
      </c>
    </row>
    <row r="370" spans="1:25" ht="12" customHeight="1">
      <c r="A370" s="34"/>
      <c r="B370" s="216"/>
      <c r="C370" s="38" t="s">
        <v>35</v>
      </c>
      <c r="D370" s="38" t="s">
        <v>36</v>
      </c>
      <c r="E370" s="38" t="s">
        <v>35</v>
      </c>
      <c r="F370" s="38" t="s">
        <v>36</v>
      </c>
      <c r="G370" s="34"/>
      <c r="H370" s="223"/>
      <c r="I370" s="3"/>
      <c r="J370" s="224"/>
      <c r="K370" s="225"/>
      <c r="L370" s="220"/>
      <c r="M370" s="34"/>
      <c r="N370" s="3"/>
      <c r="O370" s="3"/>
      <c r="P370" s="226"/>
      <c r="R370" s="19" t="str">
        <f t="shared" si="27"/>
        <v>23/24</v>
      </c>
      <c r="S370" s="61" t="str">
        <f t="shared" si="30"/>
        <v>'2360</v>
      </c>
      <c r="T370" s="62" t="s">
        <v>37</v>
      </c>
      <c r="U370" s="62"/>
      <c r="V370" s="66"/>
      <c r="W370" s="65" t="str">
        <f>H378</f>
        <v/>
      </c>
      <c r="X370" s="62">
        <f>B378+C378</f>
        <v>0</v>
      </c>
      <c r="Y370" s="63" t="s">
        <v>38</v>
      </c>
    </row>
    <row r="371" spans="1:25" ht="16.5" customHeight="1">
      <c r="A371" s="216" t="s">
        <v>39</v>
      </c>
      <c r="B371" s="219"/>
      <c r="C371" s="40"/>
      <c r="D371" s="40"/>
      <c r="E371" s="40"/>
      <c r="F371" s="40"/>
      <c r="G371" s="41" t="str">
        <f>IF(SUM(C372:F372)=0,"",IF(SUM(C371:F371)&lt;1,"&lt;100%",IF(SUM(C371:F371)&gt;1,"&gt;100%","OK")))</f>
        <v/>
      </c>
      <c r="H371" s="42"/>
      <c r="I371" s="3"/>
      <c r="J371" s="43" t="e">
        <f>'Leite_-_Produção'!Q34</f>
        <v>#DIV/0!</v>
      </c>
      <c r="K371" s="44"/>
      <c r="L371" s="220"/>
      <c r="M371" s="36"/>
      <c r="N371" s="3"/>
      <c r="O371" s="3"/>
      <c r="P371" s="45" t="e">
        <f>SUM(F372+D372)/H371</f>
        <v>#DIV/0!</v>
      </c>
      <c r="R371" s="19" t="str">
        <f t="shared" si="27"/>
        <v>23/24</v>
      </c>
      <c r="S371" s="61" t="str">
        <f t="shared" si="30"/>
        <v>'2360</v>
      </c>
      <c r="T371" s="67">
        <v>7590</v>
      </c>
      <c r="U371" s="67"/>
      <c r="V371" s="66"/>
      <c r="W371" s="68">
        <f>+G377</f>
        <v>0</v>
      </c>
      <c r="X371" s="62">
        <f>D377</f>
        <v>0</v>
      </c>
      <c r="Y371" s="69" t="s">
        <v>40</v>
      </c>
    </row>
    <row r="372" spans="1:25" ht="16.5" customHeight="1">
      <c r="A372" s="216"/>
      <c r="B372" s="219"/>
      <c r="C372" s="49">
        <f>+C371*B371</f>
        <v>0</v>
      </c>
      <c r="D372" s="49">
        <f>+D371*B371</f>
        <v>0</v>
      </c>
      <c r="E372" s="49">
        <f>+E371*B371</f>
        <v>0</v>
      </c>
      <c r="F372" s="49">
        <f>+F371*B371</f>
        <v>0</v>
      </c>
      <c r="G372" s="34"/>
      <c r="H372" s="34"/>
      <c r="I372" s="3"/>
      <c r="J372" s="34"/>
      <c r="K372" s="34"/>
      <c r="L372" s="220"/>
      <c r="M372" s="34"/>
      <c r="N372" s="34"/>
      <c r="O372" s="34" t="s">
        <v>96</v>
      </c>
      <c r="P372" s="34"/>
      <c r="R372" s="19" t="str">
        <f t="shared" si="27"/>
        <v>23/24</v>
      </c>
      <c r="S372" s="61" t="str">
        <f t="shared" si="30"/>
        <v>'2360</v>
      </c>
      <c r="T372" s="62" t="s">
        <v>41</v>
      </c>
      <c r="U372" s="62"/>
      <c r="V372" s="66"/>
      <c r="W372" s="66"/>
      <c r="X372" s="62">
        <f>K377</f>
        <v>0</v>
      </c>
      <c r="Y372" s="63" t="s">
        <v>42</v>
      </c>
    </row>
    <row r="373" spans="1:25" ht="4.5" customHeight="1">
      <c r="A373" s="50"/>
      <c r="B373" s="51"/>
      <c r="C373" s="52"/>
      <c r="D373" s="52"/>
      <c r="E373" s="52"/>
      <c r="F373" s="52"/>
      <c r="G373" s="52"/>
      <c r="H373" s="34"/>
      <c r="I373" s="28"/>
      <c r="J373" s="34"/>
      <c r="K373" s="34"/>
      <c r="L373" s="53"/>
      <c r="M373" s="34"/>
      <c r="N373" s="34"/>
      <c r="O373" s="34"/>
      <c r="P373" s="34"/>
      <c r="R373" s="19" t="str">
        <f t="shared" si="27"/>
        <v>23/24</v>
      </c>
      <c r="S373" s="61" t="str">
        <f t="shared" si="30"/>
        <v>'2360</v>
      </c>
      <c r="T373" s="62" t="s">
        <v>43</v>
      </c>
      <c r="U373" s="62"/>
      <c r="V373" s="66"/>
      <c r="W373" s="66"/>
      <c r="X373" s="62">
        <f>K378</f>
        <v>0</v>
      </c>
      <c r="Y373" s="63" t="s">
        <v>44</v>
      </c>
    </row>
    <row r="374" spans="1:25" ht="16.5" customHeight="1">
      <c r="A374" s="221" t="s">
        <v>45</v>
      </c>
      <c r="B374" s="222" t="s">
        <v>46</v>
      </c>
      <c r="C374" s="222"/>
      <c r="D374" s="222"/>
      <c r="E374" s="222" t="s">
        <v>47</v>
      </c>
      <c r="F374" s="222"/>
      <c r="G374" s="222"/>
      <c r="H374" s="223" t="s">
        <v>48</v>
      </c>
      <c r="I374" s="3"/>
      <c r="J374" s="221" t="s">
        <v>45</v>
      </c>
      <c r="K374" s="222" t="s">
        <v>49</v>
      </c>
      <c r="L374" s="222"/>
      <c r="M374" s="222"/>
      <c r="N374" s="216" t="s">
        <v>50</v>
      </c>
      <c r="O374" s="216"/>
      <c r="P374" s="216"/>
      <c r="R374" s="19" t="str">
        <f t="shared" si="27"/>
        <v>23/24</v>
      </c>
      <c r="S374" s="61" t="str">
        <f t="shared" si="30"/>
        <v>'2360</v>
      </c>
      <c r="T374" s="62" t="s">
        <v>51</v>
      </c>
      <c r="U374" s="62"/>
      <c r="V374" s="66"/>
      <c r="W374" s="66"/>
      <c r="X374" s="62">
        <f>L377</f>
        <v>0</v>
      </c>
      <c r="Y374" s="63" t="s">
        <v>52</v>
      </c>
    </row>
    <row r="375" spans="1:25" ht="16.5" customHeight="1">
      <c r="A375" s="221"/>
      <c r="B375" s="217" t="s">
        <v>53</v>
      </c>
      <c r="C375" s="217" t="s">
        <v>54</v>
      </c>
      <c r="D375" s="217" t="s">
        <v>55</v>
      </c>
      <c r="E375" s="217" t="s">
        <v>53</v>
      </c>
      <c r="F375" s="217" t="s">
        <v>54</v>
      </c>
      <c r="G375" s="217" t="s">
        <v>55</v>
      </c>
      <c r="H375" s="223"/>
      <c r="I375" s="3"/>
      <c r="J375" s="221"/>
      <c r="K375" s="218" t="s">
        <v>56</v>
      </c>
      <c r="L375" s="218" t="s">
        <v>57</v>
      </c>
      <c r="M375" s="218" t="s">
        <v>58</v>
      </c>
      <c r="N375" s="216"/>
      <c r="O375" s="216"/>
      <c r="P375" s="216"/>
      <c r="R375" s="19" t="str">
        <f t="shared" si="27"/>
        <v>23/24</v>
      </c>
      <c r="S375" s="61" t="str">
        <f t="shared" si="30"/>
        <v>'2360</v>
      </c>
      <c r="T375" s="62" t="s">
        <v>59</v>
      </c>
      <c r="U375" s="62"/>
      <c r="V375" s="61"/>
      <c r="W375" s="61"/>
      <c r="X375" s="62">
        <f>+L378</f>
        <v>0</v>
      </c>
      <c r="Y375" s="63" t="s">
        <v>60</v>
      </c>
    </row>
    <row r="376" spans="1:25" ht="18" customHeight="1">
      <c r="A376" s="221"/>
      <c r="B376" s="217"/>
      <c r="C376" s="217"/>
      <c r="D376" s="217"/>
      <c r="E376" s="217"/>
      <c r="F376" s="217"/>
      <c r="G376" s="217"/>
      <c r="H376" s="223"/>
      <c r="I376" s="3"/>
      <c r="J376" s="221"/>
      <c r="K376" s="218"/>
      <c r="L376" s="218"/>
      <c r="M376" s="218"/>
      <c r="N376" s="54" t="s">
        <v>61</v>
      </c>
      <c r="O376" s="54" t="s">
        <v>62</v>
      </c>
      <c r="P376" s="54" t="s">
        <v>63</v>
      </c>
      <c r="R376" s="19" t="str">
        <f t="shared" si="27"/>
        <v>23/24</v>
      </c>
      <c r="S376" s="61" t="str">
        <f t="shared" si="30"/>
        <v>'2360</v>
      </c>
      <c r="T376" s="62" t="s">
        <v>64</v>
      </c>
      <c r="U376" s="62"/>
      <c r="V376" s="61"/>
      <c r="W376" s="61"/>
      <c r="X376" s="62">
        <f>+M378</f>
        <v>0</v>
      </c>
      <c r="Y376" s="63" t="s">
        <v>65</v>
      </c>
    </row>
    <row r="377" spans="1:25" ht="16.5" customHeight="1">
      <c r="A377" s="54" t="s">
        <v>66</v>
      </c>
      <c r="B377" s="55"/>
      <c r="C377" s="55"/>
      <c r="D377" s="55"/>
      <c r="E377" s="55"/>
      <c r="F377" s="55"/>
      <c r="G377" s="55"/>
      <c r="H377" s="56" t="str">
        <f>IF(B377="","",((E377*B377+F377*C377)/SUM(B377:C377)))</f>
        <v/>
      </c>
      <c r="I377" s="3"/>
      <c r="J377" s="54" t="s">
        <v>66</v>
      </c>
      <c r="K377" s="55"/>
      <c r="L377" s="55"/>
      <c r="M377" s="55"/>
      <c r="N377" s="55"/>
      <c r="O377" s="55"/>
      <c r="P377" s="55"/>
      <c r="R377" s="19" t="str">
        <f t="shared" si="27"/>
        <v>23/24</v>
      </c>
      <c r="S377" s="61" t="str">
        <f t="shared" si="30"/>
        <v>'2360</v>
      </c>
      <c r="T377" s="67">
        <v>7006</v>
      </c>
      <c r="U377" s="67"/>
      <c r="V377" s="61"/>
      <c r="W377" s="61"/>
      <c r="X377" s="62">
        <f>N377</f>
        <v>0</v>
      </c>
      <c r="Y377" s="69" t="s">
        <v>67</v>
      </c>
    </row>
    <row r="378" spans="1:25" ht="16.5" customHeight="1">
      <c r="A378" s="54" t="s">
        <v>68</v>
      </c>
      <c r="B378" s="55"/>
      <c r="C378" s="55"/>
      <c r="D378" s="34"/>
      <c r="E378" s="55"/>
      <c r="F378" s="55"/>
      <c r="G378" s="57"/>
      <c r="H378" s="56" t="str">
        <f>IF(B378="","",((E378*B378+F378*C378)/SUM(B378:C378)))</f>
        <v/>
      </c>
      <c r="I378" s="3"/>
      <c r="J378" s="54" t="s">
        <v>68</v>
      </c>
      <c r="K378" s="55"/>
      <c r="L378" s="55"/>
      <c r="M378" s="55"/>
      <c r="N378" s="58"/>
      <c r="O378" s="58"/>
      <c r="P378" s="58"/>
      <c r="R378" s="19" t="str">
        <f t="shared" si="27"/>
        <v>23/24</v>
      </c>
      <c r="S378" s="61" t="str">
        <f t="shared" si="30"/>
        <v>'2360</v>
      </c>
      <c r="T378" s="67">
        <v>7007</v>
      </c>
      <c r="U378" s="67"/>
      <c r="V378" s="61"/>
      <c r="W378" s="61"/>
      <c r="X378" s="62">
        <f>O377</f>
        <v>0</v>
      </c>
      <c r="Y378" s="69" t="s">
        <v>69</v>
      </c>
    </row>
    <row r="379" spans="1:25" ht="18" customHeight="1">
      <c r="A379" s="35" t="s">
        <v>70</v>
      </c>
      <c r="B379" s="59" t="str">
        <f>IF(B371="","",(B378+B377)/B371)</f>
        <v/>
      </c>
      <c r="C379" s="59" t="str">
        <f>IF(B371="","",(C378+C377)/B371)</f>
        <v/>
      </c>
      <c r="D379" s="59" t="str">
        <f>IF(B371="","",(D378+D377)/B371)</f>
        <v/>
      </c>
      <c r="E379" s="214" t="str">
        <f>IF(B371="","",IF(B379+C379+D379&gt;Bovinos!$AD$5," -&gt; índices (somados) acima da média",IF(B379+C379+D379&lt;Bovinos!$AD$4," -&gt; índices (somados) abaixo da média","")))</f>
        <v/>
      </c>
      <c r="F379" s="214"/>
      <c r="G379" s="214"/>
      <c r="H379" s="214"/>
      <c r="I379" s="3"/>
      <c r="J379" s="35" t="s">
        <v>70</v>
      </c>
      <c r="K379" s="60" t="str">
        <f>IF(B371="","-",(K378+K377)/B371)</f>
        <v>-</v>
      </c>
      <c r="L379" s="60" t="str">
        <f>IF(B371="","-",(L378+L377)/B371)</f>
        <v>-</v>
      </c>
      <c r="M379" s="60" t="str">
        <f>IF(B371="","-",(M378+M377+O377+N377+P377)/B371)</f>
        <v>-</v>
      </c>
      <c r="N379" s="215" t="str">
        <f>IF(AND(K379="-",L379="-",M379="-"),"",IF(K379&gt;Bovinos!$AA$5," -&gt; índice(s) fora da faixa média",IF(K379&lt;Bovinos!$AA$4," -&gt; índice(s) fora da faixa média",IF(L379&gt;Bovinos!$AB$5," -&gt; índice(s) fora da faixa média",IF(L379&lt;Bovinos!$AB$4," -&gt; índice(s) fora da faixa média",IF(M379&gt;Bovinos!$AC$5," -&gt; índice(s) fora da faixa média",IF(M379&lt;Bovinos!$AC$4," -&gt; índice(s) fora da faixa média","")))))))</f>
        <v/>
      </c>
      <c r="O379" s="215"/>
      <c r="P379" s="215"/>
      <c r="R379" s="19" t="str">
        <f t="shared" si="27"/>
        <v>23/24</v>
      </c>
      <c r="S379" s="61" t="str">
        <f t="shared" si="30"/>
        <v>'2360</v>
      </c>
      <c r="T379" s="67">
        <v>7008</v>
      </c>
      <c r="U379" s="67"/>
      <c r="V379" s="61"/>
      <c r="W379" s="61"/>
      <c r="X379" s="62">
        <f>P377</f>
        <v>0</v>
      </c>
      <c r="Y379" s="69" t="s">
        <v>71</v>
      </c>
    </row>
    <row r="380" spans="1:25" ht="7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R380" s="19" t="str">
        <f t="shared" si="27"/>
        <v>23/24</v>
      </c>
      <c r="S380" s="61" t="str">
        <f t="shared" si="30"/>
        <v>'2360</v>
      </c>
      <c r="T380" s="62" t="s">
        <v>72</v>
      </c>
      <c r="U380" s="62"/>
      <c r="V380" s="61"/>
      <c r="W380" s="16"/>
      <c r="X380" s="62">
        <f>+M377</f>
        <v>0</v>
      </c>
      <c r="Y380" s="63" t="s">
        <v>73</v>
      </c>
    </row>
    <row r="381" spans="1:25" ht="7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R381" s="19" t="str">
        <f t="shared" si="27"/>
        <v>23/24</v>
      </c>
      <c r="S381" s="61" t="str">
        <f t="shared" si="30"/>
        <v>'2360</v>
      </c>
      <c r="T381" s="62" t="s">
        <v>74</v>
      </c>
      <c r="U381" s="62">
        <f>+H371</f>
        <v>0</v>
      </c>
      <c r="V381" s="61"/>
      <c r="W381" s="16"/>
      <c r="X381" s="62"/>
      <c r="Y381" s="63" t="s">
        <v>75</v>
      </c>
    </row>
    <row r="382" spans="1:25" ht="16.5" customHeight="1">
      <c r="A382" s="18" t="s">
        <v>18</v>
      </c>
      <c r="B382" s="18" t="s">
        <v>125</v>
      </c>
      <c r="C382" s="18" t="s">
        <v>126</v>
      </c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R382" s="19" t="str">
        <f t="shared" si="27"/>
        <v>23/24</v>
      </c>
      <c r="S382" s="20" t="str">
        <f>+B382</f>
        <v>'2450</v>
      </c>
      <c r="T382" s="21">
        <v>7014</v>
      </c>
      <c r="U382" s="21"/>
      <c r="V382" s="22" t="e">
        <f>J386</f>
        <v>#DIV/0!</v>
      </c>
      <c r="W382" s="22"/>
      <c r="X382" s="22"/>
      <c r="Y382" s="23" t="s">
        <v>21</v>
      </c>
    </row>
    <row r="383" spans="1:25" ht="6" customHeight="1">
      <c r="A383" s="25"/>
      <c r="B383" s="26"/>
      <c r="C383" s="27"/>
      <c r="D383" s="27"/>
      <c r="E383" s="27"/>
      <c r="F383" s="27"/>
      <c r="G383" s="3"/>
      <c r="H383" s="3"/>
      <c r="I383" s="28"/>
      <c r="J383" s="3"/>
      <c r="K383" s="3"/>
      <c r="L383" s="29"/>
      <c r="M383" s="3"/>
      <c r="N383" s="3"/>
      <c r="O383" s="3"/>
      <c r="P383" s="3"/>
      <c r="R383" s="19" t="str">
        <f t="shared" si="27"/>
        <v>23/24</v>
      </c>
      <c r="S383" s="20" t="str">
        <f t="shared" ref="S383:S396" si="31">+S382</f>
        <v>'2450</v>
      </c>
      <c r="T383" s="22"/>
      <c r="U383" s="22"/>
      <c r="V383" s="30">
        <f>M386</f>
        <v>0</v>
      </c>
      <c r="W383" s="22"/>
      <c r="X383" s="22"/>
      <c r="Y383" s="22" t="s">
        <v>22</v>
      </c>
    </row>
    <row r="384" spans="1:25" ht="11.25" customHeight="1">
      <c r="A384" s="34"/>
      <c r="B384" s="216" t="s">
        <v>26</v>
      </c>
      <c r="C384" s="223" t="s">
        <v>27</v>
      </c>
      <c r="D384" s="223"/>
      <c r="E384" s="223" t="s">
        <v>28</v>
      </c>
      <c r="F384" s="223"/>
      <c r="G384" s="34"/>
      <c r="H384" s="223" t="s">
        <v>29</v>
      </c>
      <c r="I384" s="3"/>
      <c r="J384" s="224" t="s">
        <v>30</v>
      </c>
      <c r="K384" s="225"/>
      <c r="L384" s="220"/>
      <c r="M384" s="36"/>
      <c r="N384" s="3"/>
      <c r="O384" s="3"/>
      <c r="P384" s="226" t="s">
        <v>31</v>
      </c>
      <c r="R384" s="19" t="str">
        <f t="shared" si="27"/>
        <v>23/24</v>
      </c>
      <c r="S384" s="20" t="str">
        <f t="shared" si="31"/>
        <v>'2450</v>
      </c>
      <c r="T384" s="21" t="s">
        <v>32</v>
      </c>
      <c r="U384" s="21"/>
      <c r="V384" s="21">
        <f>+B386</f>
        <v>0</v>
      </c>
      <c r="W384" s="37" t="str">
        <f>+H392</f>
        <v/>
      </c>
      <c r="X384" s="21">
        <f>B392+C392</f>
        <v>0</v>
      </c>
      <c r="Y384" s="23" t="s">
        <v>33</v>
      </c>
    </row>
    <row r="385" spans="1:25" ht="12" customHeight="1">
      <c r="A385" s="34"/>
      <c r="B385" s="216"/>
      <c r="C385" s="38" t="s">
        <v>35</v>
      </c>
      <c r="D385" s="38" t="s">
        <v>36</v>
      </c>
      <c r="E385" s="38" t="s">
        <v>35</v>
      </c>
      <c r="F385" s="38" t="s">
        <v>36</v>
      </c>
      <c r="G385" s="34"/>
      <c r="H385" s="223"/>
      <c r="I385" s="3"/>
      <c r="J385" s="224"/>
      <c r="K385" s="225"/>
      <c r="L385" s="220"/>
      <c r="M385" s="34"/>
      <c r="N385" s="3"/>
      <c r="O385" s="3"/>
      <c r="P385" s="226"/>
      <c r="R385" s="19" t="str">
        <f t="shared" si="27"/>
        <v>23/24</v>
      </c>
      <c r="S385" s="20" t="str">
        <f t="shared" si="31"/>
        <v>'2450</v>
      </c>
      <c r="T385" s="21" t="s">
        <v>37</v>
      </c>
      <c r="U385" s="21"/>
      <c r="V385" s="39"/>
      <c r="W385" s="37" t="str">
        <f>H393</f>
        <v/>
      </c>
      <c r="X385" s="21">
        <f>B393+C393</f>
        <v>0</v>
      </c>
      <c r="Y385" s="23" t="s">
        <v>38</v>
      </c>
    </row>
    <row r="386" spans="1:25" ht="16.5" customHeight="1">
      <c r="A386" s="216" t="s">
        <v>39</v>
      </c>
      <c r="B386" s="219"/>
      <c r="C386" s="40"/>
      <c r="D386" s="40"/>
      <c r="E386" s="40"/>
      <c r="F386" s="40"/>
      <c r="G386" s="41" t="str">
        <f>IF(SUM(C387:F387)=0,"",IF(SUM(C386:F386)&lt;1,"&lt;100%",IF(SUM(C386:F386)&gt;1,"&gt;100%","OK")))</f>
        <v/>
      </c>
      <c r="H386" s="42"/>
      <c r="I386" s="3"/>
      <c r="J386" s="43" t="e">
        <f>'Leite_-_Produção'!Q35</f>
        <v>#DIV/0!</v>
      </c>
      <c r="K386" s="44"/>
      <c r="L386" s="220"/>
      <c r="M386" s="36"/>
      <c r="N386" s="3"/>
      <c r="O386" s="3"/>
      <c r="P386" s="45" t="e">
        <f>SUM(F387+D387)/H386</f>
        <v>#DIV/0!</v>
      </c>
      <c r="R386" s="19" t="str">
        <f t="shared" si="27"/>
        <v>23/24</v>
      </c>
      <c r="S386" s="20" t="str">
        <f t="shared" si="31"/>
        <v>'2450</v>
      </c>
      <c r="T386" s="46">
        <v>7590</v>
      </c>
      <c r="U386" s="46"/>
      <c r="V386" s="39"/>
      <c r="W386" s="47">
        <f>+G392</f>
        <v>0</v>
      </c>
      <c r="X386" s="21">
        <f>D392</f>
        <v>0</v>
      </c>
      <c r="Y386" s="48" t="s">
        <v>40</v>
      </c>
    </row>
    <row r="387" spans="1:25" ht="16.5" customHeight="1">
      <c r="A387" s="216"/>
      <c r="B387" s="219"/>
      <c r="C387" s="49">
        <f>+C386*B386</f>
        <v>0</v>
      </c>
      <c r="D387" s="49">
        <f>+D386*B386</f>
        <v>0</v>
      </c>
      <c r="E387" s="49">
        <f>+E386*B386</f>
        <v>0</v>
      </c>
      <c r="F387" s="49">
        <f>+F386*B386</f>
        <v>0</v>
      </c>
      <c r="G387" s="34"/>
      <c r="H387" s="34"/>
      <c r="I387" s="3"/>
      <c r="J387" s="34"/>
      <c r="K387" s="34"/>
      <c r="L387" s="220"/>
      <c r="M387" s="34"/>
      <c r="N387" s="34"/>
      <c r="O387" s="34"/>
      <c r="P387" s="34"/>
      <c r="R387" s="19" t="str">
        <f t="shared" si="27"/>
        <v>23/24</v>
      </c>
      <c r="S387" s="20" t="str">
        <f t="shared" si="31"/>
        <v>'2450</v>
      </c>
      <c r="T387" s="21" t="s">
        <v>41</v>
      </c>
      <c r="U387" s="21"/>
      <c r="V387" s="39"/>
      <c r="W387" s="39"/>
      <c r="X387" s="21">
        <f>K392</f>
        <v>0</v>
      </c>
      <c r="Y387" s="23" t="s">
        <v>42</v>
      </c>
    </row>
    <row r="388" spans="1:25" ht="4.5" customHeight="1">
      <c r="A388" s="50"/>
      <c r="B388" s="51"/>
      <c r="C388" s="52"/>
      <c r="D388" s="52"/>
      <c r="E388" s="52"/>
      <c r="F388" s="52"/>
      <c r="G388" s="52"/>
      <c r="H388" s="34"/>
      <c r="I388" s="28"/>
      <c r="J388" s="34"/>
      <c r="K388" s="34"/>
      <c r="L388" s="53"/>
      <c r="M388" s="34"/>
      <c r="N388" s="34"/>
      <c r="O388" s="34"/>
      <c r="P388" s="34"/>
      <c r="R388" s="19" t="str">
        <f t="shared" si="27"/>
        <v>23/24</v>
      </c>
      <c r="S388" s="20" t="str">
        <f t="shared" si="31"/>
        <v>'2450</v>
      </c>
      <c r="T388" s="21" t="s">
        <v>43</v>
      </c>
      <c r="U388" s="21"/>
      <c r="V388" s="39"/>
      <c r="W388" s="39"/>
      <c r="X388" s="21">
        <f>K393</f>
        <v>0</v>
      </c>
      <c r="Y388" s="23" t="s">
        <v>44</v>
      </c>
    </row>
    <row r="389" spans="1:25" ht="16.5" customHeight="1">
      <c r="A389" s="221" t="s">
        <v>45</v>
      </c>
      <c r="B389" s="222" t="s">
        <v>46</v>
      </c>
      <c r="C389" s="222"/>
      <c r="D389" s="222"/>
      <c r="E389" s="222" t="s">
        <v>47</v>
      </c>
      <c r="F389" s="222"/>
      <c r="G389" s="222"/>
      <c r="H389" s="223" t="s">
        <v>48</v>
      </c>
      <c r="I389" s="3"/>
      <c r="J389" s="221" t="s">
        <v>45</v>
      </c>
      <c r="K389" s="222" t="s">
        <v>49</v>
      </c>
      <c r="L389" s="222"/>
      <c r="M389" s="222"/>
      <c r="N389" s="216" t="s">
        <v>50</v>
      </c>
      <c r="O389" s="216"/>
      <c r="P389" s="216"/>
      <c r="R389" s="19" t="str">
        <f t="shared" si="27"/>
        <v>23/24</v>
      </c>
      <c r="S389" s="20" t="str">
        <f t="shared" si="31"/>
        <v>'2450</v>
      </c>
      <c r="T389" s="21" t="s">
        <v>51</v>
      </c>
      <c r="U389" s="21"/>
      <c r="V389" s="39"/>
      <c r="W389" s="39"/>
      <c r="X389" s="21">
        <f>L392</f>
        <v>0</v>
      </c>
      <c r="Y389" s="23" t="s">
        <v>52</v>
      </c>
    </row>
    <row r="390" spans="1:25" ht="16.5" customHeight="1">
      <c r="A390" s="221"/>
      <c r="B390" s="217" t="s">
        <v>53</v>
      </c>
      <c r="C390" s="217" t="s">
        <v>54</v>
      </c>
      <c r="D390" s="217" t="s">
        <v>55</v>
      </c>
      <c r="E390" s="217" t="s">
        <v>53</v>
      </c>
      <c r="F390" s="217" t="s">
        <v>54</v>
      </c>
      <c r="G390" s="217" t="s">
        <v>55</v>
      </c>
      <c r="H390" s="223"/>
      <c r="I390" s="3"/>
      <c r="J390" s="221"/>
      <c r="K390" s="218" t="s">
        <v>56</v>
      </c>
      <c r="L390" s="218" t="s">
        <v>57</v>
      </c>
      <c r="M390" s="218" t="s">
        <v>58</v>
      </c>
      <c r="N390" s="216"/>
      <c r="O390" s="216"/>
      <c r="P390" s="216"/>
      <c r="R390" s="19" t="str">
        <f t="shared" si="27"/>
        <v>23/24</v>
      </c>
      <c r="S390" s="20" t="str">
        <f t="shared" si="31"/>
        <v>'2450</v>
      </c>
      <c r="T390" s="21" t="s">
        <v>59</v>
      </c>
      <c r="U390" s="21"/>
      <c r="V390" s="22"/>
      <c r="W390" s="22"/>
      <c r="X390" s="21">
        <f>+L393</f>
        <v>0</v>
      </c>
      <c r="Y390" s="23" t="s">
        <v>60</v>
      </c>
    </row>
    <row r="391" spans="1:25" ht="18" customHeight="1">
      <c r="A391" s="221"/>
      <c r="B391" s="217"/>
      <c r="C391" s="217"/>
      <c r="D391" s="217"/>
      <c r="E391" s="217"/>
      <c r="F391" s="217"/>
      <c r="G391" s="217"/>
      <c r="H391" s="223"/>
      <c r="I391" s="3"/>
      <c r="J391" s="221"/>
      <c r="K391" s="218"/>
      <c r="L391" s="218"/>
      <c r="M391" s="218"/>
      <c r="N391" s="54" t="s">
        <v>61</v>
      </c>
      <c r="O391" s="54" t="s">
        <v>62</v>
      </c>
      <c r="P391" s="54" t="s">
        <v>63</v>
      </c>
      <c r="R391" s="19" t="str">
        <f t="shared" ref="R391:R441" si="32">+$S$5</f>
        <v>23/24</v>
      </c>
      <c r="S391" s="20" t="str">
        <f t="shared" si="31"/>
        <v>'2450</v>
      </c>
      <c r="T391" s="21" t="s">
        <v>64</v>
      </c>
      <c r="U391" s="21"/>
      <c r="V391" s="22"/>
      <c r="W391" s="22"/>
      <c r="X391" s="21">
        <f>+M393</f>
        <v>0</v>
      </c>
      <c r="Y391" s="23" t="s">
        <v>65</v>
      </c>
    </row>
    <row r="392" spans="1:25" ht="16.5" customHeight="1">
      <c r="A392" s="54" t="s">
        <v>66</v>
      </c>
      <c r="B392" s="55"/>
      <c r="C392" s="55"/>
      <c r="D392" s="55"/>
      <c r="E392" s="55"/>
      <c r="F392" s="55"/>
      <c r="G392" s="55"/>
      <c r="H392" s="56" t="str">
        <f>IF(B392="","",((E392*B392+F392*C392)/SUM(B392:C392)))</f>
        <v/>
      </c>
      <c r="I392" s="3"/>
      <c r="J392" s="54" t="s">
        <v>66</v>
      </c>
      <c r="K392" s="55"/>
      <c r="L392" s="55"/>
      <c r="M392" s="55"/>
      <c r="N392" s="55"/>
      <c r="O392" s="55"/>
      <c r="P392" s="55"/>
      <c r="R392" s="19" t="str">
        <f t="shared" si="32"/>
        <v>23/24</v>
      </c>
      <c r="S392" s="20" t="str">
        <f t="shared" si="31"/>
        <v>'2450</v>
      </c>
      <c r="T392" s="46">
        <v>7006</v>
      </c>
      <c r="U392" s="46"/>
      <c r="V392" s="22"/>
      <c r="W392" s="22"/>
      <c r="X392" s="21">
        <f>N392</f>
        <v>0</v>
      </c>
      <c r="Y392" s="48" t="s">
        <v>67</v>
      </c>
    </row>
    <row r="393" spans="1:25" ht="16.5" customHeight="1">
      <c r="A393" s="54" t="s">
        <v>68</v>
      </c>
      <c r="B393" s="55"/>
      <c r="C393" s="55"/>
      <c r="D393" s="34"/>
      <c r="E393" s="55"/>
      <c r="F393" s="55"/>
      <c r="G393" s="57"/>
      <c r="H393" s="56" t="str">
        <f>IF(B393="","",((E393*B393+F393*C393)/SUM(B393:C393)))</f>
        <v/>
      </c>
      <c r="I393" s="3"/>
      <c r="J393" s="54" t="s">
        <v>68</v>
      </c>
      <c r="K393" s="55"/>
      <c r="L393" s="55"/>
      <c r="M393" s="55"/>
      <c r="N393" s="58"/>
      <c r="O393" s="58"/>
      <c r="P393" s="58"/>
      <c r="R393" s="19" t="str">
        <f t="shared" si="32"/>
        <v>23/24</v>
      </c>
      <c r="S393" s="20" t="str">
        <f t="shared" si="31"/>
        <v>'2450</v>
      </c>
      <c r="T393" s="46">
        <v>7007</v>
      </c>
      <c r="U393" s="46"/>
      <c r="V393" s="22"/>
      <c r="W393" s="22"/>
      <c r="X393" s="21">
        <f>O392</f>
        <v>0</v>
      </c>
      <c r="Y393" s="48" t="s">
        <v>69</v>
      </c>
    </row>
    <row r="394" spans="1:25" ht="18" customHeight="1">
      <c r="A394" s="35" t="s">
        <v>70</v>
      </c>
      <c r="B394" s="59" t="str">
        <f>IF(B386="","",(B393+B392)/B386)</f>
        <v/>
      </c>
      <c r="C394" s="59" t="str">
        <f>IF(B386="","",(C393+C392)/B386)</f>
        <v/>
      </c>
      <c r="D394" s="59" t="str">
        <f>IF(B386="","",(D393+D392)/B386)</f>
        <v/>
      </c>
      <c r="E394" s="214" t="str">
        <f>IF(B386="","",IF(B394+C394+D394&gt;Bovinos!$AD$5," -&gt; índices (somados) acima da média",IF(B394+C394+D394&lt;Bovinos!$AD$4," -&gt; índices (somados) abaixo da média","")))</f>
        <v/>
      </c>
      <c r="F394" s="214"/>
      <c r="G394" s="214"/>
      <c r="H394" s="214"/>
      <c r="I394" s="3"/>
      <c r="J394" s="35" t="s">
        <v>70</v>
      </c>
      <c r="K394" s="60" t="str">
        <f>IF(B386="","-",(K393+K392)/B386)</f>
        <v>-</v>
      </c>
      <c r="L394" s="60" t="str">
        <f>IF(B386="","-",(L393+L392)/B386)</f>
        <v>-</v>
      </c>
      <c r="M394" s="60" t="str">
        <f>IF(B386="","-",(M393+M392+O392+N392+P392)/B386)</f>
        <v>-</v>
      </c>
      <c r="N394" s="215" t="str">
        <f>IF(AND(K394="-",L394="-",M394="-"),"",IF(K394&gt;Bovinos!$AA$5," -&gt; índice(s) fora da faixa média",IF(K394&lt;Bovinos!$AA$4," -&gt; índice(s) fora da faixa média",IF(L394&gt;Bovinos!$AB$5," -&gt; índice(s) fora da faixa média",IF(L394&lt;Bovinos!$AB$4," -&gt; índice(s) fora da faixa média",IF(M394&gt;Bovinos!$AC$5," -&gt; índice(s) fora da faixa média",IF(M394&lt;Bovinos!$AC$4," -&gt; índice(s) fora da faixa média","")))))))</f>
        <v/>
      </c>
      <c r="O394" s="215"/>
      <c r="P394" s="215"/>
      <c r="R394" s="19" t="str">
        <f t="shared" si="32"/>
        <v>23/24</v>
      </c>
      <c r="S394" s="20" t="str">
        <f t="shared" si="31"/>
        <v>'2450</v>
      </c>
      <c r="T394" s="46">
        <v>7008</v>
      </c>
      <c r="U394" s="46"/>
      <c r="V394" s="22"/>
      <c r="W394" s="22"/>
      <c r="X394" s="21">
        <f>P392</f>
        <v>0</v>
      </c>
      <c r="Y394" s="48" t="s">
        <v>71</v>
      </c>
    </row>
    <row r="395" spans="1:25" ht="7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R395" s="19" t="str">
        <f t="shared" si="32"/>
        <v>23/24</v>
      </c>
      <c r="S395" s="20" t="str">
        <f t="shared" si="31"/>
        <v>'2450</v>
      </c>
      <c r="T395" s="21" t="s">
        <v>72</v>
      </c>
      <c r="U395" s="21"/>
      <c r="V395" s="22"/>
      <c r="W395" s="22"/>
      <c r="X395" s="21">
        <f>+M392</f>
        <v>0</v>
      </c>
      <c r="Y395" s="23" t="s">
        <v>73</v>
      </c>
    </row>
    <row r="396" spans="1:25" ht="7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R396" s="19" t="str">
        <f t="shared" si="32"/>
        <v>23/24</v>
      </c>
      <c r="S396" s="20" t="str">
        <f t="shared" si="31"/>
        <v>'2450</v>
      </c>
      <c r="T396" s="21" t="s">
        <v>74</v>
      </c>
      <c r="U396" s="21">
        <f>+H386</f>
        <v>0</v>
      </c>
      <c r="V396" s="22"/>
      <c r="W396" s="22"/>
      <c r="X396" s="21"/>
      <c r="Y396" s="23" t="s">
        <v>75</v>
      </c>
    </row>
    <row r="397" spans="1:25" ht="16.5" customHeight="1">
      <c r="A397" s="18" t="s">
        <v>18</v>
      </c>
      <c r="B397" s="18" t="s">
        <v>127</v>
      </c>
      <c r="C397" s="18" t="s">
        <v>128</v>
      </c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R397" s="19" t="str">
        <f t="shared" si="32"/>
        <v>23/24</v>
      </c>
      <c r="S397" s="20" t="str">
        <f>+B397</f>
        <v>'2530</v>
      </c>
      <c r="T397" s="21">
        <v>7014</v>
      </c>
      <c r="U397" s="21"/>
      <c r="V397" s="22" t="e">
        <f>J401</f>
        <v>#DIV/0!</v>
      </c>
      <c r="W397" s="22"/>
      <c r="X397" s="22"/>
      <c r="Y397" s="23" t="s">
        <v>21</v>
      </c>
    </row>
    <row r="398" spans="1:25" ht="6" customHeight="1">
      <c r="A398" s="25"/>
      <c r="B398" s="26"/>
      <c r="C398" s="27"/>
      <c r="D398" s="27"/>
      <c r="E398" s="27"/>
      <c r="F398" s="27"/>
      <c r="G398" s="3"/>
      <c r="H398" s="3"/>
      <c r="I398" s="28"/>
      <c r="J398" s="3"/>
      <c r="K398" s="3"/>
      <c r="L398" s="29"/>
      <c r="M398" s="3"/>
      <c r="N398" s="3"/>
      <c r="O398" s="3"/>
      <c r="P398" s="3"/>
      <c r="R398" s="19" t="str">
        <f t="shared" si="32"/>
        <v>23/24</v>
      </c>
      <c r="S398" s="20" t="str">
        <f t="shared" ref="S398:S411" si="33">+S397</f>
        <v>'2530</v>
      </c>
      <c r="T398" s="22"/>
      <c r="U398" s="22"/>
      <c r="V398" s="30">
        <f>M401</f>
        <v>0</v>
      </c>
      <c r="W398" s="22"/>
      <c r="X398" s="22"/>
      <c r="Y398" s="22" t="s">
        <v>22</v>
      </c>
    </row>
    <row r="399" spans="1:25" ht="11.25" customHeight="1">
      <c r="A399" s="34"/>
      <c r="B399" s="216" t="s">
        <v>26</v>
      </c>
      <c r="C399" s="223" t="s">
        <v>27</v>
      </c>
      <c r="D399" s="223"/>
      <c r="E399" s="223" t="s">
        <v>28</v>
      </c>
      <c r="F399" s="223"/>
      <c r="G399" s="34"/>
      <c r="H399" s="223" t="s">
        <v>29</v>
      </c>
      <c r="I399" s="3"/>
      <c r="J399" s="224" t="s">
        <v>30</v>
      </c>
      <c r="K399" s="225"/>
      <c r="L399" s="220"/>
      <c r="M399" s="36"/>
      <c r="N399" s="3"/>
      <c r="O399" s="3"/>
      <c r="P399" s="226" t="s">
        <v>31</v>
      </c>
      <c r="R399" s="19" t="str">
        <f t="shared" si="32"/>
        <v>23/24</v>
      </c>
      <c r="S399" s="20" t="str">
        <f t="shared" si="33"/>
        <v>'2530</v>
      </c>
      <c r="T399" s="21" t="s">
        <v>32</v>
      </c>
      <c r="U399" s="21"/>
      <c r="V399" s="21">
        <f>+B401</f>
        <v>0</v>
      </c>
      <c r="W399" s="37" t="str">
        <f>+H407</f>
        <v/>
      </c>
      <c r="X399" s="21">
        <f>B407+C407</f>
        <v>0</v>
      </c>
      <c r="Y399" s="23" t="s">
        <v>33</v>
      </c>
    </row>
    <row r="400" spans="1:25" ht="12" customHeight="1">
      <c r="A400" s="34"/>
      <c r="B400" s="216"/>
      <c r="C400" s="38" t="s">
        <v>35</v>
      </c>
      <c r="D400" s="38" t="s">
        <v>36</v>
      </c>
      <c r="E400" s="38" t="s">
        <v>35</v>
      </c>
      <c r="F400" s="38" t="s">
        <v>36</v>
      </c>
      <c r="G400" s="34"/>
      <c r="H400" s="223"/>
      <c r="I400" s="3"/>
      <c r="J400" s="224"/>
      <c r="K400" s="225"/>
      <c r="L400" s="220"/>
      <c r="M400" s="34"/>
      <c r="N400" s="3"/>
      <c r="O400" s="3"/>
      <c r="P400" s="226"/>
      <c r="R400" s="19" t="str">
        <f t="shared" si="32"/>
        <v>23/24</v>
      </c>
      <c r="S400" s="20" t="str">
        <f t="shared" si="33"/>
        <v>'2530</v>
      </c>
      <c r="T400" s="21" t="s">
        <v>37</v>
      </c>
      <c r="U400" s="21"/>
      <c r="V400" s="39"/>
      <c r="W400" s="37" t="str">
        <f>H408</f>
        <v/>
      </c>
      <c r="X400" s="21">
        <f>B408+C408</f>
        <v>0</v>
      </c>
      <c r="Y400" s="23" t="s">
        <v>38</v>
      </c>
    </row>
    <row r="401" spans="1:25" ht="16.5" customHeight="1">
      <c r="A401" s="216" t="s">
        <v>39</v>
      </c>
      <c r="B401" s="219"/>
      <c r="C401" s="40"/>
      <c r="D401" s="40"/>
      <c r="E401" s="40"/>
      <c r="F401" s="40"/>
      <c r="G401" s="41" t="str">
        <f>IF(SUM(C402:F402)=0,"",IF(SUM(C401:F401)&lt;1,"&lt;100%",IF(SUM(C401:F401)&gt;1,"&gt;100%","OK")))</f>
        <v/>
      </c>
      <c r="H401" s="42"/>
      <c r="I401" s="3"/>
      <c r="J401" s="43" t="e">
        <f>'Leite_-_Produção'!Q36</f>
        <v>#DIV/0!</v>
      </c>
      <c r="K401" s="44"/>
      <c r="L401" s="220"/>
      <c r="M401" s="36"/>
      <c r="N401" s="3"/>
      <c r="O401" s="3"/>
      <c r="P401" s="45" t="e">
        <f>SUM(F402+D402)/H401</f>
        <v>#DIV/0!</v>
      </c>
      <c r="R401" s="19" t="str">
        <f t="shared" si="32"/>
        <v>23/24</v>
      </c>
      <c r="S401" s="20" t="str">
        <f t="shared" si="33"/>
        <v>'2530</v>
      </c>
      <c r="T401" s="46">
        <v>7590</v>
      </c>
      <c r="U401" s="46"/>
      <c r="V401" s="39"/>
      <c r="W401" s="47">
        <f>+G407</f>
        <v>0</v>
      </c>
      <c r="X401" s="21">
        <f>D407</f>
        <v>0</v>
      </c>
      <c r="Y401" s="48" t="s">
        <v>40</v>
      </c>
    </row>
    <row r="402" spans="1:25" ht="16.5" customHeight="1">
      <c r="A402" s="216"/>
      <c r="B402" s="219"/>
      <c r="C402" s="49">
        <f>+C401*B401</f>
        <v>0</v>
      </c>
      <c r="D402" s="49">
        <f>+D401*B401</f>
        <v>0</v>
      </c>
      <c r="E402" s="49">
        <f>+E401*B401</f>
        <v>0</v>
      </c>
      <c r="F402" s="49">
        <f>+F401*B401</f>
        <v>0</v>
      </c>
      <c r="G402" s="34"/>
      <c r="H402" s="34"/>
      <c r="I402" s="3"/>
      <c r="J402" s="34"/>
      <c r="K402" s="34"/>
      <c r="L402" s="220"/>
      <c r="M402" s="34"/>
      <c r="N402" s="34"/>
      <c r="O402" s="34"/>
      <c r="P402" s="34"/>
      <c r="R402" s="19" t="str">
        <f t="shared" si="32"/>
        <v>23/24</v>
      </c>
      <c r="S402" s="20" t="str">
        <f t="shared" si="33"/>
        <v>'2530</v>
      </c>
      <c r="T402" s="21" t="s">
        <v>41</v>
      </c>
      <c r="U402" s="21"/>
      <c r="V402" s="39"/>
      <c r="W402" s="39"/>
      <c r="X402" s="21">
        <f>K407</f>
        <v>0</v>
      </c>
      <c r="Y402" s="23" t="s">
        <v>42</v>
      </c>
    </row>
    <row r="403" spans="1:25" ht="4.5" customHeight="1">
      <c r="A403" s="50"/>
      <c r="B403" s="51"/>
      <c r="C403" s="52"/>
      <c r="D403" s="52"/>
      <c r="E403" s="52"/>
      <c r="F403" s="52"/>
      <c r="G403" s="52"/>
      <c r="H403" s="34"/>
      <c r="I403" s="28"/>
      <c r="J403" s="34"/>
      <c r="K403" s="34"/>
      <c r="L403" s="53"/>
      <c r="M403" s="34"/>
      <c r="N403" s="34"/>
      <c r="O403" s="34"/>
      <c r="P403" s="34"/>
      <c r="R403" s="19" t="str">
        <f t="shared" si="32"/>
        <v>23/24</v>
      </c>
      <c r="S403" s="20" t="str">
        <f t="shared" si="33"/>
        <v>'2530</v>
      </c>
      <c r="T403" s="21" t="s">
        <v>43</v>
      </c>
      <c r="U403" s="21"/>
      <c r="V403" s="39"/>
      <c r="W403" s="39"/>
      <c r="X403" s="21">
        <f>K408</f>
        <v>0</v>
      </c>
      <c r="Y403" s="23" t="s">
        <v>44</v>
      </c>
    </row>
    <row r="404" spans="1:25" ht="16.5" customHeight="1">
      <c r="A404" s="221" t="s">
        <v>45</v>
      </c>
      <c r="B404" s="222" t="s">
        <v>46</v>
      </c>
      <c r="C404" s="222"/>
      <c r="D404" s="222"/>
      <c r="E404" s="222" t="s">
        <v>47</v>
      </c>
      <c r="F404" s="222"/>
      <c r="G404" s="222"/>
      <c r="H404" s="223" t="s">
        <v>48</v>
      </c>
      <c r="I404" s="3"/>
      <c r="J404" s="221" t="s">
        <v>45</v>
      </c>
      <c r="K404" s="222" t="s">
        <v>49</v>
      </c>
      <c r="L404" s="222"/>
      <c r="M404" s="222"/>
      <c r="N404" s="216" t="s">
        <v>50</v>
      </c>
      <c r="O404" s="216"/>
      <c r="P404" s="216"/>
      <c r="R404" s="19" t="str">
        <f t="shared" si="32"/>
        <v>23/24</v>
      </c>
      <c r="S404" s="20" t="str">
        <f t="shared" si="33"/>
        <v>'2530</v>
      </c>
      <c r="T404" s="21" t="s">
        <v>51</v>
      </c>
      <c r="U404" s="21"/>
      <c r="V404" s="39"/>
      <c r="W404" s="39"/>
      <c r="X404" s="21">
        <f>L407</f>
        <v>0</v>
      </c>
      <c r="Y404" s="23" t="s">
        <v>52</v>
      </c>
    </row>
    <row r="405" spans="1:25" ht="16.5" customHeight="1">
      <c r="A405" s="221"/>
      <c r="B405" s="217" t="s">
        <v>53</v>
      </c>
      <c r="C405" s="217" t="s">
        <v>54</v>
      </c>
      <c r="D405" s="217" t="s">
        <v>55</v>
      </c>
      <c r="E405" s="217" t="s">
        <v>53</v>
      </c>
      <c r="F405" s="217" t="s">
        <v>54</v>
      </c>
      <c r="G405" s="217" t="s">
        <v>55</v>
      </c>
      <c r="H405" s="223"/>
      <c r="I405" s="3"/>
      <c r="J405" s="221"/>
      <c r="K405" s="218" t="s">
        <v>56</v>
      </c>
      <c r="L405" s="218" t="s">
        <v>57</v>
      </c>
      <c r="M405" s="218" t="s">
        <v>58</v>
      </c>
      <c r="N405" s="216"/>
      <c r="O405" s="216"/>
      <c r="P405" s="216"/>
      <c r="R405" s="19" t="str">
        <f t="shared" si="32"/>
        <v>23/24</v>
      </c>
      <c r="S405" s="20" t="str">
        <f t="shared" si="33"/>
        <v>'2530</v>
      </c>
      <c r="T405" s="21" t="s">
        <v>59</v>
      </c>
      <c r="U405" s="21"/>
      <c r="V405" s="22"/>
      <c r="W405" s="22"/>
      <c r="X405" s="21">
        <f>+L408</f>
        <v>0</v>
      </c>
      <c r="Y405" s="23" t="s">
        <v>60</v>
      </c>
    </row>
    <row r="406" spans="1:25" ht="18" customHeight="1">
      <c r="A406" s="221"/>
      <c r="B406" s="217"/>
      <c r="C406" s="217"/>
      <c r="D406" s="217"/>
      <c r="E406" s="217"/>
      <c r="F406" s="217"/>
      <c r="G406" s="217"/>
      <c r="H406" s="223"/>
      <c r="I406" s="3"/>
      <c r="J406" s="221"/>
      <c r="K406" s="218"/>
      <c r="L406" s="218"/>
      <c r="M406" s="218"/>
      <c r="N406" s="54" t="s">
        <v>61</v>
      </c>
      <c r="O406" s="54" t="s">
        <v>62</v>
      </c>
      <c r="P406" s="54" t="s">
        <v>63</v>
      </c>
      <c r="R406" s="19" t="str">
        <f t="shared" si="32"/>
        <v>23/24</v>
      </c>
      <c r="S406" s="20" t="str">
        <f t="shared" si="33"/>
        <v>'2530</v>
      </c>
      <c r="T406" s="21" t="s">
        <v>64</v>
      </c>
      <c r="U406" s="21"/>
      <c r="V406" s="22"/>
      <c r="W406" s="22"/>
      <c r="X406" s="21">
        <f>+M408</f>
        <v>0</v>
      </c>
      <c r="Y406" s="23" t="s">
        <v>65</v>
      </c>
    </row>
    <row r="407" spans="1:25" ht="16.5" customHeight="1">
      <c r="A407" s="54" t="s">
        <v>66</v>
      </c>
      <c r="B407" s="55"/>
      <c r="C407" s="55"/>
      <c r="D407" s="55"/>
      <c r="E407" s="55"/>
      <c r="F407" s="55"/>
      <c r="G407" s="55"/>
      <c r="H407" s="56" t="str">
        <f>IF(B407="","",((E407*B407+F407*C407)/SUM(B407:C407)))</f>
        <v/>
      </c>
      <c r="I407" s="3"/>
      <c r="J407" s="54" t="s">
        <v>66</v>
      </c>
      <c r="K407" s="55"/>
      <c r="L407" s="55"/>
      <c r="M407" s="55"/>
      <c r="N407" s="55"/>
      <c r="O407" s="55"/>
      <c r="P407" s="55"/>
      <c r="R407" s="19" t="str">
        <f t="shared" si="32"/>
        <v>23/24</v>
      </c>
      <c r="S407" s="20" t="str">
        <f t="shared" si="33"/>
        <v>'2530</v>
      </c>
      <c r="T407" s="46">
        <v>7006</v>
      </c>
      <c r="U407" s="46"/>
      <c r="V407" s="22"/>
      <c r="W407" s="22"/>
      <c r="X407" s="21">
        <f>N407</f>
        <v>0</v>
      </c>
      <c r="Y407" s="48" t="s">
        <v>67</v>
      </c>
    </row>
    <row r="408" spans="1:25" ht="16.5" customHeight="1">
      <c r="A408" s="54" t="s">
        <v>68</v>
      </c>
      <c r="B408" s="55"/>
      <c r="C408" s="55"/>
      <c r="D408" s="34"/>
      <c r="E408" s="55"/>
      <c r="F408" s="55"/>
      <c r="G408" s="57"/>
      <c r="H408" s="56" t="str">
        <f>IF(B408="","",((E408*B408+F408*C408)/SUM(B408:C408)))</f>
        <v/>
      </c>
      <c r="I408" s="3"/>
      <c r="J408" s="54" t="s">
        <v>68</v>
      </c>
      <c r="K408" s="55"/>
      <c r="L408" s="55"/>
      <c r="M408" s="55"/>
      <c r="N408" s="58"/>
      <c r="O408" s="58"/>
      <c r="P408" s="58"/>
      <c r="R408" s="19" t="str">
        <f t="shared" si="32"/>
        <v>23/24</v>
      </c>
      <c r="S408" s="20" t="str">
        <f t="shared" si="33"/>
        <v>'2530</v>
      </c>
      <c r="T408" s="46">
        <v>7007</v>
      </c>
      <c r="U408" s="46"/>
      <c r="V408" s="22"/>
      <c r="W408" s="22"/>
      <c r="X408" s="21">
        <f>O407</f>
        <v>0</v>
      </c>
      <c r="Y408" s="48" t="s">
        <v>69</v>
      </c>
    </row>
    <row r="409" spans="1:25" ht="18" customHeight="1">
      <c r="A409" s="35" t="s">
        <v>70</v>
      </c>
      <c r="B409" s="59" t="str">
        <f>IF(B401="","",(B408+B407)/B401)</f>
        <v/>
      </c>
      <c r="C409" s="59" t="str">
        <f>IF(B401="","",(C408+C407)/B401)</f>
        <v/>
      </c>
      <c r="D409" s="59" t="str">
        <f>IF(B401="","",(D408+D407)/B401)</f>
        <v/>
      </c>
      <c r="E409" s="214" t="str">
        <f>IF(B401="","",IF(B409+C409+D409&gt;Bovinos!$AD$5," -&gt; índices (somados) acima da média",IF(B409+C409+D409&lt;Bovinos!$AD$4," -&gt; índices (somados) abaixo da média","")))</f>
        <v/>
      </c>
      <c r="F409" s="214"/>
      <c r="G409" s="214"/>
      <c r="H409" s="214"/>
      <c r="I409" s="3"/>
      <c r="J409" s="35" t="s">
        <v>70</v>
      </c>
      <c r="K409" s="60" t="str">
        <f>IF(B401="","-",(K408+K407)/B401)</f>
        <v>-</v>
      </c>
      <c r="L409" s="60" t="str">
        <f>IF(B401="","-",(L408+L407)/B401)</f>
        <v>-</v>
      </c>
      <c r="M409" s="60" t="str">
        <f>IF(B401="","-",(M408+M407+O407+N407+P407)/B401)</f>
        <v>-</v>
      </c>
      <c r="N409" s="215" t="str">
        <f>IF(AND(K409="-",L409="-",M409="-"),"",IF(K409&gt;Bovinos!$AA$5," -&gt; índice(s) fora da faixa média",IF(K409&lt;Bovinos!$AA$4," -&gt; índice(s) fora da faixa média",IF(L409&gt;Bovinos!$AB$5," -&gt; índice(s) fora da faixa média",IF(L409&lt;Bovinos!$AB$4," -&gt; índice(s) fora da faixa média",IF(M409&gt;Bovinos!$AC$5," -&gt; índice(s) fora da faixa média",IF(M409&lt;Bovinos!$AC$4," -&gt; índice(s) fora da faixa média","")))))))</f>
        <v/>
      </c>
      <c r="O409" s="215"/>
      <c r="P409" s="215"/>
      <c r="R409" s="19" t="str">
        <f t="shared" si="32"/>
        <v>23/24</v>
      </c>
      <c r="S409" s="20" t="str">
        <f t="shared" si="33"/>
        <v>'2530</v>
      </c>
      <c r="T409" s="46">
        <v>7008</v>
      </c>
      <c r="U409" s="46"/>
      <c r="V409" s="22"/>
      <c r="W409" s="22"/>
      <c r="X409" s="21">
        <f>P407</f>
        <v>0</v>
      </c>
      <c r="Y409" s="48" t="s">
        <v>71</v>
      </c>
    </row>
    <row r="410" spans="1:25" ht="7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R410" s="19" t="str">
        <f t="shared" si="32"/>
        <v>23/24</v>
      </c>
      <c r="S410" s="20" t="str">
        <f t="shared" si="33"/>
        <v>'2530</v>
      </c>
      <c r="T410" s="21" t="s">
        <v>72</v>
      </c>
      <c r="U410" s="21"/>
      <c r="V410" s="22"/>
      <c r="W410" s="22"/>
      <c r="X410" s="21">
        <f>+M407</f>
        <v>0</v>
      </c>
      <c r="Y410" s="23" t="s">
        <v>73</v>
      </c>
    </row>
    <row r="411" spans="1:25" ht="7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R411" s="19" t="str">
        <f t="shared" si="32"/>
        <v>23/24</v>
      </c>
      <c r="S411" s="20" t="str">
        <f t="shared" si="33"/>
        <v>'2530</v>
      </c>
      <c r="T411" s="21" t="s">
        <v>74</v>
      </c>
      <c r="U411" s="21">
        <f>+H401</f>
        <v>0</v>
      </c>
      <c r="V411" s="22"/>
      <c r="W411" s="22"/>
      <c r="X411" s="21"/>
      <c r="Y411" s="23" t="s">
        <v>75</v>
      </c>
    </row>
    <row r="412" spans="1:25" ht="16.5" customHeight="1">
      <c r="A412" s="18" t="s">
        <v>18</v>
      </c>
      <c r="B412" s="18" t="s">
        <v>129</v>
      </c>
      <c r="C412" s="18" t="s">
        <v>130</v>
      </c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R412" s="19" t="str">
        <f t="shared" si="32"/>
        <v>23/24</v>
      </c>
      <c r="S412" s="20" t="str">
        <f>+B412</f>
        <v>'2625</v>
      </c>
      <c r="T412" s="21">
        <v>7014</v>
      </c>
      <c r="U412" s="21"/>
      <c r="V412" s="22" t="e">
        <f>J416</f>
        <v>#DIV/0!</v>
      </c>
      <c r="W412" s="22"/>
      <c r="X412" s="22"/>
      <c r="Y412" s="23" t="s">
        <v>21</v>
      </c>
    </row>
    <row r="413" spans="1:25" ht="6" customHeight="1">
      <c r="A413" s="25"/>
      <c r="B413" s="26"/>
      <c r="C413" s="27"/>
      <c r="D413" s="27"/>
      <c r="E413" s="27"/>
      <c r="F413" s="27"/>
      <c r="G413" s="3"/>
      <c r="H413" s="3"/>
      <c r="I413" s="28"/>
      <c r="J413" s="3"/>
      <c r="K413" s="3"/>
      <c r="L413" s="29"/>
      <c r="M413" s="3"/>
      <c r="N413" s="3"/>
      <c r="O413" s="3"/>
      <c r="P413" s="3"/>
      <c r="R413" s="19" t="str">
        <f t="shared" si="32"/>
        <v>23/24</v>
      </c>
      <c r="S413" s="20" t="str">
        <f t="shared" ref="S413:S426" si="34">+S412</f>
        <v>'2625</v>
      </c>
      <c r="T413" s="22"/>
      <c r="U413" s="22"/>
      <c r="V413" s="30">
        <f>M416</f>
        <v>0</v>
      </c>
      <c r="W413" s="22"/>
      <c r="X413" s="22"/>
      <c r="Y413" s="22" t="s">
        <v>22</v>
      </c>
    </row>
    <row r="414" spans="1:25" ht="11.25" customHeight="1">
      <c r="A414" s="34"/>
      <c r="B414" s="216" t="s">
        <v>26</v>
      </c>
      <c r="C414" s="223" t="s">
        <v>27</v>
      </c>
      <c r="D414" s="223"/>
      <c r="E414" s="223" t="s">
        <v>28</v>
      </c>
      <c r="F414" s="223"/>
      <c r="G414" s="34"/>
      <c r="H414" s="223" t="s">
        <v>29</v>
      </c>
      <c r="I414" s="3"/>
      <c r="J414" s="224" t="s">
        <v>30</v>
      </c>
      <c r="K414" s="225"/>
      <c r="L414" s="220"/>
      <c r="M414" s="36"/>
      <c r="N414" s="3"/>
      <c r="O414" s="3"/>
      <c r="P414" s="226" t="s">
        <v>31</v>
      </c>
      <c r="R414" s="19" t="str">
        <f t="shared" si="32"/>
        <v>23/24</v>
      </c>
      <c r="S414" s="20" t="str">
        <f t="shared" si="34"/>
        <v>'2625</v>
      </c>
      <c r="T414" s="21" t="s">
        <v>32</v>
      </c>
      <c r="U414" s="21"/>
      <c r="V414" s="21">
        <f>+B416</f>
        <v>0</v>
      </c>
      <c r="W414" s="37" t="str">
        <f>+H422</f>
        <v/>
      </c>
      <c r="X414" s="21">
        <f>B422+C422</f>
        <v>0</v>
      </c>
      <c r="Y414" s="23" t="s">
        <v>33</v>
      </c>
    </row>
    <row r="415" spans="1:25" ht="12" customHeight="1">
      <c r="A415" s="34"/>
      <c r="B415" s="216"/>
      <c r="C415" s="38" t="s">
        <v>35</v>
      </c>
      <c r="D415" s="38" t="s">
        <v>36</v>
      </c>
      <c r="E415" s="38" t="s">
        <v>35</v>
      </c>
      <c r="F415" s="38" t="s">
        <v>36</v>
      </c>
      <c r="G415" s="34"/>
      <c r="H415" s="223"/>
      <c r="I415" s="3"/>
      <c r="J415" s="224"/>
      <c r="K415" s="225"/>
      <c r="L415" s="220"/>
      <c r="M415" s="34"/>
      <c r="N415" s="3"/>
      <c r="O415" s="3"/>
      <c r="P415" s="226"/>
      <c r="R415" s="19" t="str">
        <f t="shared" si="32"/>
        <v>23/24</v>
      </c>
      <c r="S415" s="20" t="str">
        <f t="shared" si="34"/>
        <v>'2625</v>
      </c>
      <c r="T415" s="21" t="s">
        <v>37</v>
      </c>
      <c r="U415" s="21"/>
      <c r="V415" s="39"/>
      <c r="W415" s="37" t="str">
        <f>H423</f>
        <v/>
      </c>
      <c r="X415" s="21">
        <f>B423+C423</f>
        <v>0</v>
      </c>
      <c r="Y415" s="23" t="s">
        <v>38</v>
      </c>
    </row>
    <row r="416" spans="1:25" ht="16.5" customHeight="1">
      <c r="A416" s="216" t="s">
        <v>39</v>
      </c>
      <c r="B416" s="219"/>
      <c r="C416" s="40"/>
      <c r="D416" s="40"/>
      <c r="E416" s="40"/>
      <c r="F416" s="40"/>
      <c r="G416" s="41" t="str">
        <f>IF(SUM(C417:F417)=0,"",IF(SUM(C416:F416)&lt;1,"&lt;100%",IF(SUM(C416:F416)&gt;1,"&gt;100%","OK")))</f>
        <v/>
      </c>
      <c r="H416" s="42"/>
      <c r="I416" s="3"/>
      <c r="J416" s="43" t="e">
        <f>'Leite_-_Produção'!Q37</f>
        <v>#DIV/0!</v>
      </c>
      <c r="K416" s="44"/>
      <c r="L416" s="220"/>
      <c r="M416" s="36"/>
      <c r="N416" s="3"/>
      <c r="O416" s="3"/>
      <c r="P416" s="45" t="e">
        <f>SUM(F417+D417)/H416</f>
        <v>#DIV/0!</v>
      </c>
      <c r="R416" s="19" t="str">
        <f t="shared" si="32"/>
        <v>23/24</v>
      </c>
      <c r="S416" s="20" t="str">
        <f t="shared" si="34"/>
        <v>'2625</v>
      </c>
      <c r="T416" s="46">
        <v>7590</v>
      </c>
      <c r="U416" s="46"/>
      <c r="V416" s="39"/>
      <c r="W416" s="47">
        <f>+G422</f>
        <v>0</v>
      </c>
      <c r="X416" s="21">
        <f>D422</f>
        <v>0</v>
      </c>
      <c r="Y416" s="48" t="s">
        <v>40</v>
      </c>
    </row>
    <row r="417" spans="1:72" ht="16.5" customHeight="1">
      <c r="A417" s="216"/>
      <c r="B417" s="219"/>
      <c r="C417" s="49">
        <f>+C416*B416</f>
        <v>0</v>
      </c>
      <c r="D417" s="49">
        <f>+D416*B416</f>
        <v>0</v>
      </c>
      <c r="E417" s="49">
        <f>+E416*B416</f>
        <v>0</v>
      </c>
      <c r="F417" s="49">
        <f>+F416*B416</f>
        <v>0</v>
      </c>
      <c r="G417" s="34"/>
      <c r="H417" s="34"/>
      <c r="I417" s="3"/>
      <c r="J417" s="34"/>
      <c r="K417" s="34"/>
      <c r="L417" s="220"/>
      <c r="M417" s="34"/>
      <c r="N417" s="34"/>
      <c r="O417" s="34"/>
      <c r="P417" s="34"/>
      <c r="R417" s="19" t="str">
        <f t="shared" si="32"/>
        <v>23/24</v>
      </c>
      <c r="S417" s="20" t="str">
        <f t="shared" si="34"/>
        <v>'2625</v>
      </c>
      <c r="T417" s="21" t="s">
        <v>41</v>
      </c>
      <c r="U417" s="21"/>
      <c r="V417" s="39"/>
      <c r="W417" s="39"/>
      <c r="X417" s="21">
        <f>K422</f>
        <v>0</v>
      </c>
      <c r="Y417" s="23" t="s">
        <v>42</v>
      </c>
    </row>
    <row r="418" spans="1:72" ht="4.5" customHeight="1">
      <c r="A418" s="50"/>
      <c r="B418" s="51"/>
      <c r="C418" s="52"/>
      <c r="D418" s="52"/>
      <c r="E418" s="52"/>
      <c r="F418" s="52"/>
      <c r="G418" s="52"/>
      <c r="H418" s="34"/>
      <c r="I418" s="28"/>
      <c r="J418" s="34"/>
      <c r="K418" s="34"/>
      <c r="L418" s="53"/>
      <c r="M418" s="34"/>
      <c r="N418" s="34"/>
      <c r="O418" s="34"/>
      <c r="P418" s="34"/>
      <c r="R418" s="19" t="str">
        <f t="shared" si="32"/>
        <v>23/24</v>
      </c>
      <c r="S418" s="20" t="str">
        <f t="shared" si="34"/>
        <v>'2625</v>
      </c>
      <c r="T418" s="21" t="s">
        <v>43</v>
      </c>
      <c r="U418" s="21"/>
      <c r="V418" s="39"/>
      <c r="W418" s="39"/>
      <c r="X418" s="21">
        <f>K423</f>
        <v>0</v>
      </c>
      <c r="Y418" s="23" t="s">
        <v>44</v>
      </c>
    </row>
    <row r="419" spans="1:72" ht="16.5" customHeight="1">
      <c r="A419" s="221" t="s">
        <v>45</v>
      </c>
      <c r="B419" s="222" t="s">
        <v>46</v>
      </c>
      <c r="C419" s="222"/>
      <c r="D419" s="222"/>
      <c r="E419" s="222" t="s">
        <v>47</v>
      </c>
      <c r="F419" s="222"/>
      <c r="G419" s="222"/>
      <c r="H419" s="223" t="s">
        <v>48</v>
      </c>
      <c r="I419" s="3"/>
      <c r="J419" s="221" t="s">
        <v>45</v>
      </c>
      <c r="K419" s="222" t="s">
        <v>49</v>
      </c>
      <c r="L419" s="222"/>
      <c r="M419" s="222"/>
      <c r="N419" s="216" t="s">
        <v>50</v>
      </c>
      <c r="O419" s="216"/>
      <c r="P419" s="216"/>
      <c r="R419" s="19" t="str">
        <f t="shared" si="32"/>
        <v>23/24</v>
      </c>
      <c r="S419" s="20" t="str">
        <f t="shared" si="34"/>
        <v>'2625</v>
      </c>
      <c r="T419" s="21" t="s">
        <v>51</v>
      </c>
      <c r="U419" s="21"/>
      <c r="V419" s="39"/>
      <c r="W419" s="39"/>
      <c r="X419" s="21">
        <f>L422</f>
        <v>0</v>
      </c>
      <c r="Y419" s="23" t="s">
        <v>52</v>
      </c>
    </row>
    <row r="420" spans="1:72" ht="16.5" customHeight="1">
      <c r="A420" s="221"/>
      <c r="B420" s="217" t="s">
        <v>53</v>
      </c>
      <c r="C420" s="217" t="s">
        <v>54</v>
      </c>
      <c r="D420" s="217" t="s">
        <v>55</v>
      </c>
      <c r="E420" s="217" t="s">
        <v>53</v>
      </c>
      <c r="F420" s="217" t="s">
        <v>54</v>
      </c>
      <c r="G420" s="217" t="s">
        <v>55</v>
      </c>
      <c r="H420" s="223"/>
      <c r="I420" s="3"/>
      <c r="J420" s="221"/>
      <c r="K420" s="218" t="s">
        <v>56</v>
      </c>
      <c r="L420" s="218" t="s">
        <v>57</v>
      </c>
      <c r="M420" s="218" t="s">
        <v>58</v>
      </c>
      <c r="N420" s="216"/>
      <c r="O420" s="216"/>
      <c r="P420" s="216"/>
      <c r="R420" s="19" t="str">
        <f t="shared" si="32"/>
        <v>23/24</v>
      </c>
      <c r="S420" s="20" t="str">
        <f t="shared" si="34"/>
        <v>'2625</v>
      </c>
      <c r="T420" s="21" t="s">
        <v>59</v>
      </c>
      <c r="U420" s="21"/>
      <c r="V420" s="22"/>
      <c r="W420" s="22"/>
      <c r="X420" s="21">
        <f>+L423</f>
        <v>0</v>
      </c>
      <c r="Y420" s="23" t="s">
        <v>60</v>
      </c>
    </row>
    <row r="421" spans="1:72" ht="18" customHeight="1">
      <c r="A421" s="221"/>
      <c r="B421" s="217"/>
      <c r="C421" s="217"/>
      <c r="D421" s="217"/>
      <c r="E421" s="217"/>
      <c r="F421" s="217"/>
      <c r="G421" s="217"/>
      <c r="H421" s="223"/>
      <c r="I421" s="3"/>
      <c r="J421" s="221"/>
      <c r="K421" s="218"/>
      <c r="L421" s="218"/>
      <c r="M421" s="218"/>
      <c r="N421" s="54" t="s">
        <v>61</v>
      </c>
      <c r="O421" s="54" t="s">
        <v>62</v>
      </c>
      <c r="P421" s="54" t="s">
        <v>63</v>
      </c>
      <c r="R421" s="19" t="str">
        <f t="shared" si="32"/>
        <v>23/24</v>
      </c>
      <c r="S421" s="20" t="str">
        <f t="shared" si="34"/>
        <v>'2625</v>
      </c>
      <c r="T421" s="21" t="s">
        <v>64</v>
      </c>
      <c r="U421" s="21"/>
      <c r="V421" s="22"/>
      <c r="W421" s="22"/>
      <c r="X421" s="21">
        <f>+M423</f>
        <v>0</v>
      </c>
      <c r="Y421" s="23" t="s">
        <v>65</v>
      </c>
    </row>
    <row r="422" spans="1:72" ht="16.5" customHeight="1">
      <c r="A422" s="54" t="s">
        <v>66</v>
      </c>
      <c r="B422" s="55"/>
      <c r="C422" s="55"/>
      <c r="D422" s="55"/>
      <c r="E422" s="55"/>
      <c r="F422" s="55"/>
      <c r="G422" s="55"/>
      <c r="H422" s="56" t="str">
        <f>IF(B422="","",((E422*B422+F422*C422)/SUM(B422:C422)))</f>
        <v/>
      </c>
      <c r="I422" s="3"/>
      <c r="J422" s="54" t="s">
        <v>66</v>
      </c>
      <c r="K422" s="55"/>
      <c r="L422" s="55"/>
      <c r="M422" s="55"/>
      <c r="N422" s="55"/>
      <c r="O422" s="55"/>
      <c r="P422" s="55"/>
      <c r="R422" s="19" t="str">
        <f t="shared" si="32"/>
        <v>23/24</v>
      </c>
      <c r="S422" s="20" t="str">
        <f t="shared" si="34"/>
        <v>'2625</v>
      </c>
      <c r="T422" s="46">
        <v>7006</v>
      </c>
      <c r="U422" s="46"/>
      <c r="V422" s="22"/>
      <c r="W422" s="22"/>
      <c r="X422" s="21">
        <f>N422</f>
        <v>0</v>
      </c>
      <c r="Y422" s="48" t="s">
        <v>67</v>
      </c>
      <c r="BT422" t="s">
        <v>131</v>
      </c>
    </row>
    <row r="423" spans="1:72" ht="16.5" customHeight="1">
      <c r="A423" s="54" t="s">
        <v>68</v>
      </c>
      <c r="B423" s="55"/>
      <c r="C423" s="55"/>
      <c r="D423" s="34"/>
      <c r="E423" s="55"/>
      <c r="F423" s="55"/>
      <c r="G423" s="57"/>
      <c r="H423" s="56" t="str">
        <f>IF(B423="","",((E423*B423+F423*C423)/SUM(B423:C423)))</f>
        <v/>
      </c>
      <c r="I423" s="3"/>
      <c r="J423" s="54" t="s">
        <v>68</v>
      </c>
      <c r="K423" s="55"/>
      <c r="L423" s="55"/>
      <c r="M423" s="55"/>
      <c r="N423" s="58"/>
      <c r="O423" s="58"/>
      <c r="P423" s="58"/>
      <c r="R423" s="19" t="str">
        <f t="shared" si="32"/>
        <v>23/24</v>
      </c>
      <c r="S423" s="20" t="str">
        <f t="shared" si="34"/>
        <v>'2625</v>
      </c>
      <c r="T423" s="46">
        <v>7007</v>
      </c>
      <c r="U423" s="46"/>
      <c r="V423" s="22"/>
      <c r="W423" s="22"/>
      <c r="X423" s="21">
        <f>O422</f>
        <v>0</v>
      </c>
      <c r="Y423" s="48" t="s">
        <v>69</v>
      </c>
    </row>
    <row r="424" spans="1:72" ht="18" customHeight="1">
      <c r="A424" s="35" t="s">
        <v>70</v>
      </c>
      <c r="B424" s="59" t="str">
        <f>IF(B416="","",(B423+B422)/B416)</f>
        <v/>
      </c>
      <c r="C424" s="59" t="str">
        <f>IF(B416="","",(C423+C422)/B416)</f>
        <v/>
      </c>
      <c r="D424" s="59" t="str">
        <f>IF(B416="","",(D423+D422)/B416)</f>
        <v/>
      </c>
      <c r="E424" s="214" t="str">
        <f>IF(B416="","",IF(B424+C424+D424&gt;Bovinos!$AD$5," -&gt; índices (somados) acima da média",IF(B424+C424+D424&lt;Bovinos!$AD$4," -&gt; índices (somados) abaixo da média","")))</f>
        <v/>
      </c>
      <c r="F424" s="214"/>
      <c r="G424" s="214"/>
      <c r="H424" s="214"/>
      <c r="I424" s="3"/>
      <c r="J424" s="35" t="s">
        <v>70</v>
      </c>
      <c r="K424" s="60" t="str">
        <f>IF(B416="","-",(K423+K422)/B416)</f>
        <v>-</v>
      </c>
      <c r="L424" s="60" t="str">
        <f>IF(B416="","-",(L423+L422)/B416)</f>
        <v>-</v>
      </c>
      <c r="M424" s="60" t="str">
        <f>IF(B416="","-",(M423+M422+O422+N422+P422)/B416)</f>
        <v>-</v>
      </c>
      <c r="N424" s="215" t="str">
        <f>IF(AND(K424="-",L424="-",M424="-"),"",IF(K424&gt;Bovinos!$AA$5," -&gt; índice(s) fora da faixa média",IF(K424&lt;Bovinos!$AA$4," -&gt; índice(s) fora da faixa média",IF(L424&gt;Bovinos!$AB$5," -&gt; índice(s) fora da faixa média",IF(L424&lt;Bovinos!$AB$4," -&gt; índice(s) fora da faixa média",IF(M424&gt;Bovinos!$AC$5," -&gt; índice(s) fora da faixa média",IF(M424&lt;Bovinos!$AC$4," -&gt; índice(s) fora da faixa média","")))))))</f>
        <v/>
      </c>
      <c r="O424" s="215"/>
      <c r="P424" s="215"/>
      <c r="R424" s="19" t="str">
        <f t="shared" si="32"/>
        <v>23/24</v>
      </c>
      <c r="S424" s="20" t="str">
        <f t="shared" si="34"/>
        <v>'2625</v>
      </c>
      <c r="T424" s="46">
        <v>7008</v>
      </c>
      <c r="U424" s="46"/>
      <c r="V424" s="22"/>
      <c r="W424" s="22"/>
      <c r="X424" s="21">
        <f>P422</f>
        <v>0</v>
      </c>
      <c r="Y424" s="48" t="s">
        <v>71</v>
      </c>
    </row>
    <row r="425" spans="1:72" ht="7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R425" s="19" t="str">
        <f t="shared" si="32"/>
        <v>23/24</v>
      </c>
      <c r="S425" s="20" t="str">
        <f t="shared" si="34"/>
        <v>'2625</v>
      </c>
      <c r="T425" s="21" t="s">
        <v>72</v>
      </c>
      <c r="U425" s="21"/>
      <c r="V425" s="22"/>
      <c r="W425" s="22"/>
      <c r="X425" s="21">
        <f>+M422</f>
        <v>0</v>
      </c>
      <c r="Y425" s="23" t="s">
        <v>73</v>
      </c>
    </row>
    <row r="426" spans="1:72" ht="7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R426" s="19" t="str">
        <f t="shared" si="32"/>
        <v>23/24</v>
      </c>
      <c r="S426" s="20" t="str">
        <f t="shared" si="34"/>
        <v>'2625</v>
      </c>
      <c r="T426" s="21" t="s">
        <v>74</v>
      </c>
      <c r="U426" s="21">
        <f>+H416</f>
        <v>0</v>
      </c>
      <c r="V426" s="22"/>
      <c r="W426" s="22"/>
      <c r="X426" s="21"/>
      <c r="Y426" s="23" t="s">
        <v>75</v>
      </c>
    </row>
    <row r="427" spans="1:72" ht="16.5" customHeight="1">
      <c r="A427" s="18" t="s">
        <v>18</v>
      </c>
      <c r="B427" s="18" t="s">
        <v>132</v>
      </c>
      <c r="C427" s="18" t="s">
        <v>133</v>
      </c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R427" s="19" t="str">
        <f t="shared" si="32"/>
        <v>23/24</v>
      </c>
      <c r="S427" s="20" t="str">
        <f>+B427</f>
        <v>'2830</v>
      </c>
      <c r="T427" s="21">
        <v>7014</v>
      </c>
      <c r="U427" s="21"/>
      <c r="V427" s="22" t="e">
        <f>J431</f>
        <v>#DIV/0!</v>
      </c>
      <c r="W427" s="22"/>
      <c r="X427" s="22"/>
      <c r="Y427" s="23" t="s">
        <v>21</v>
      </c>
    </row>
    <row r="428" spans="1:72" ht="6" customHeight="1">
      <c r="A428" s="25"/>
      <c r="B428" s="26"/>
      <c r="C428" s="27"/>
      <c r="D428" s="27"/>
      <c r="E428" s="27"/>
      <c r="F428" s="27"/>
      <c r="G428" s="3"/>
      <c r="H428" s="3"/>
      <c r="I428" s="28"/>
      <c r="J428" s="3"/>
      <c r="K428" s="3"/>
      <c r="L428" s="29"/>
      <c r="M428" s="3"/>
      <c r="N428" s="3"/>
      <c r="O428" s="3"/>
      <c r="P428" s="3"/>
      <c r="R428" s="19" t="str">
        <f t="shared" si="32"/>
        <v>23/24</v>
      </c>
      <c r="S428" s="20" t="str">
        <f t="shared" ref="S428:S441" si="35">+S427</f>
        <v>'2830</v>
      </c>
      <c r="T428" s="22"/>
      <c r="U428" s="22"/>
      <c r="V428" s="30">
        <f>M431</f>
        <v>0</v>
      </c>
      <c r="W428" s="22"/>
      <c r="X428" s="22"/>
      <c r="Y428" s="22" t="s">
        <v>22</v>
      </c>
    </row>
    <row r="429" spans="1:72" ht="11.25" customHeight="1">
      <c r="A429" s="34"/>
      <c r="B429" s="216" t="s">
        <v>26</v>
      </c>
      <c r="C429" s="223" t="s">
        <v>27</v>
      </c>
      <c r="D429" s="223"/>
      <c r="E429" s="223" t="s">
        <v>28</v>
      </c>
      <c r="F429" s="223"/>
      <c r="G429" s="34"/>
      <c r="H429" s="223" t="s">
        <v>29</v>
      </c>
      <c r="I429" s="3"/>
      <c r="J429" s="224" t="s">
        <v>30</v>
      </c>
      <c r="K429" s="225"/>
      <c r="L429" s="220"/>
      <c r="M429" s="36"/>
      <c r="N429" s="3"/>
      <c r="O429" s="3"/>
      <c r="P429" s="226" t="s">
        <v>31</v>
      </c>
      <c r="R429" s="19" t="str">
        <f t="shared" si="32"/>
        <v>23/24</v>
      </c>
      <c r="S429" s="20" t="str">
        <f t="shared" si="35"/>
        <v>'2830</v>
      </c>
      <c r="T429" s="21" t="s">
        <v>32</v>
      </c>
      <c r="U429" s="21"/>
      <c r="V429" s="21">
        <f>+B431</f>
        <v>0</v>
      </c>
      <c r="W429" s="37">
        <f>+H437</f>
        <v>0</v>
      </c>
      <c r="X429" s="21">
        <f>B437+C437</f>
        <v>0</v>
      </c>
      <c r="Y429" s="23" t="s">
        <v>33</v>
      </c>
    </row>
    <row r="430" spans="1:72" ht="13.9" customHeight="1">
      <c r="A430" s="34"/>
      <c r="B430" s="216"/>
      <c r="C430" s="38" t="s">
        <v>35</v>
      </c>
      <c r="D430" s="38" t="s">
        <v>36</v>
      </c>
      <c r="E430" s="38" t="s">
        <v>35</v>
      </c>
      <c r="F430" s="38" t="s">
        <v>36</v>
      </c>
      <c r="G430" s="34"/>
      <c r="H430" s="223"/>
      <c r="I430" s="3"/>
      <c r="J430" s="224"/>
      <c r="K430" s="225"/>
      <c r="L430" s="220"/>
      <c r="M430" s="34"/>
      <c r="N430" s="3"/>
      <c r="O430" s="3"/>
      <c r="P430" s="226"/>
      <c r="R430" s="19" t="str">
        <f t="shared" si="32"/>
        <v>23/24</v>
      </c>
      <c r="S430" s="20" t="str">
        <f t="shared" si="35"/>
        <v>'2830</v>
      </c>
      <c r="T430" s="21" t="s">
        <v>37</v>
      </c>
      <c r="U430" s="21"/>
      <c r="V430" s="39"/>
      <c r="W430" s="37">
        <f>H438</f>
        <v>0</v>
      </c>
      <c r="X430" s="21">
        <f>B438+C438</f>
        <v>0</v>
      </c>
      <c r="Y430" s="23" t="s">
        <v>38</v>
      </c>
    </row>
    <row r="431" spans="1:72" ht="16.5" customHeight="1">
      <c r="A431" s="216" t="s">
        <v>39</v>
      </c>
      <c r="B431" s="219"/>
      <c r="C431" s="40"/>
      <c r="D431" s="40"/>
      <c r="E431" s="40"/>
      <c r="F431" s="40"/>
      <c r="G431" s="41" t="str">
        <f>IF(SUM(C432:F432)=0,"",IF(SUM(C431:F431)&lt;1,"&lt;100%",IF(SUM(C431:F431)&gt;1,"&gt;100%","OK")))</f>
        <v/>
      </c>
      <c r="H431" s="42"/>
      <c r="I431" s="3"/>
      <c r="J431" s="43" t="e">
        <f>'Leite_-_Produção'!Q38</f>
        <v>#DIV/0!</v>
      </c>
      <c r="K431" s="44"/>
      <c r="L431" s="220"/>
      <c r="M431" s="36"/>
      <c r="N431" s="3"/>
      <c r="O431" s="3"/>
      <c r="P431" s="45" t="e">
        <f>SUM(F432+D432)/H431</f>
        <v>#DIV/0!</v>
      </c>
      <c r="R431" s="19" t="str">
        <f t="shared" si="32"/>
        <v>23/24</v>
      </c>
      <c r="S431" s="20" t="str">
        <f t="shared" si="35"/>
        <v>'2830</v>
      </c>
      <c r="T431" s="46">
        <v>7590</v>
      </c>
      <c r="U431" s="46"/>
      <c r="V431" s="39"/>
      <c r="W431" s="47">
        <f>+G437</f>
        <v>0</v>
      </c>
      <c r="X431" s="21">
        <f>D437</f>
        <v>0</v>
      </c>
      <c r="Y431" s="48" t="s">
        <v>40</v>
      </c>
    </row>
    <row r="432" spans="1:72" ht="16.5" customHeight="1">
      <c r="A432" s="216"/>
      <c r="B432" s="219"/>
      <c r="C432" s="49">
        <f>+C431*B431</f>
        <v>0</v>
      </c>
      <c r="D432" s="49">
        <f>+D431*B431</f>
        <v>0</v>
      </c>
      <c r="E432" s="49">
        <f>+E431*B431</f>
        <v>0</v>
      </c>
      <c r="F432" s="49">
        <f>+F431*B431</f>
        <v>0</v>
      </c>
      <c r="G432" s="34"/>
      <c r="H432" s="34"/>
      <c r="I432" s="3"/>
      <c r="J432" s="34"/>
      <c r="K432" s="34"/>
      <c r="L432" s="220"/>
      <c r="M432" s="34"/>
      <c r="N432" s="34"/>
      <c r="O432" s="34"/>
      <c r="P432" s="34"/>
      <c r="R432" s="19" t="str">
        <f t="shared" si="32"/>
        <v>23/24</v>
      </c>
      <c r="S432" s="20" t="str">
        <f t="shared" si="35"/>
        <v>'2830</v>
      </c>
      <c r="T432" s="21" t="s">
        <v>41</v>
      </c>
      <c r="U432" s="21"/>
      <c r="V432" s="39"/>
      <c r="W432" s="39"/>
      <c r="X432" s="21">
        <f>K437</f>
        <v>0</v>
      </c>
      <c r="Y432" s="23" t="s">
        <v>42</v>
      </c>
    </row>
    <row r="433" spans="1:25" ht="4.5" customHeight="1">
      <c r="A433" s="50"/>
      <c r="B433" s="51"/>
      <c r="C433" s="52"/>
      <c r="D433" s="52"/>
      <c r="E433" s="52"/>
      <c r="F433" s="52"/>
      <c r="G433" s="52"/>
      <c r="H433" s="34"/>
      <c r="I433" s="28"/>
      <c r="J433" s="34"/>
      <c r="K433" s="34"/>
      <c r="L433" s="53"/>
      <c r="M433" s="34"/>
      <c r="N433" s="34"/>
      <c r="O433" s="34"/>
      <c r="P433" s="34"/>
      <c r="R433" s="19" t="str">
        <f t="shared" si="32"/>
        <v>23/24</v>
      </c>
      <c r="S433" s="20" t="str">
        <f t="shared" si="35"/>
        <v>'2830</v>
      </c>
      <c r="T433" s="21" t="s">
        <v>43</v>
      </c>
      <c r="U433" s="21"/>
      <c r="V433" s="39"/>
      <c r="W433" s="39"/>
      <c r="X433" s="21">
        <f>K438</f>
        <v>0</v>
      </c>
      <c r="Y433" s="23" t="s">
        <v>44</v>
      </c>
    </row>
    <row r="434" spans="1:25" ht="16.5" customHeight="1">
      <c r="A434" s="221" t="s">
        <v>45</v>
      </c>
      <c r="B434" s="222" t="s">
        <v>46</v>
      </c>
      <c r="C434" s="222"/>
      <c r="D434" s="222"/>
      <c r="E434" s="222" t="s">
        <v>47</v>
      </c>
      <c r="F434" s="222"/>
      <c r="G434" s="222"/>
      <c r="H434" s="223" t="s">
        <v>48</v>
      </c>
      <c r="I434" s="3"/>
      <c r="J434" s="221" t="s">
        <v>45</v>
      </c>
      <c r="K434" s="222" t="s">
        <v>49</v>
      </c>
      <c r="L434" s="222"/>
      <c r="M434" s="222"/>
      <c r="N434" s="216" t="s">
        <v>50</v>
      </c>
      <c r="O434" s="216"/>
      <c r="P434" s="216"/>
      <c r="R434" s="19" t="str">
        <f t="shared" si="32"/>
        <v>23/24</v>
      </c>
      <c r="S434" s="20" t="str">
        <f t="shared" si="35"/>
        <v>'2830</v>
      </c>
      <c r="T434" s="21" t="s">
        <v>51</v>
      </c>
      <c r="U434" s="21"/>
      <c r="V434" s="39"/>
      <c r="W434" s="39"/>
      <c r="X434" s="21">
        <f>L437</f>
        <v>0</v>
      </c>
      <c r="Y434" s="23" t="s">
        <v>52</v>
      </c>
    </row>
    <row r="435" spans="1:25" ht="16.5" customHeight="1">
      <c r="A435" s="221"/>
      <c r="B435" s="217" t="s">
        <v>53</v>
      </c>
      <c r="C435" s="217" t="s">
        <v>54</v>
      </c>
      <c r="D435" s="217" t="s">
        <v>55</v>
      </c>
      <c r="E435" s="217" t="s">
        <v>53</v>
      </c>
      <c r="F435" s="217" t="s">
        <v>54</v>
      </c>
      <c r="G435" s="217" t="s">
        <v>55</v>
      </c>
      <c r="H435" s="223"/>
      <c r="I435" s="3"/>
      <c r="J435" s="221"/>
      <c r="K435" s="218" t="s">
        <v>56</v>
      </c>
      <c r="L435" s="218" t="s">
        <v>57</v>
      </c>
      <c r="M435" s="218" t="s">
        <v>58</v>
      </c>
      <c r="N435" s="216"/>
      <c r="O435" s="216"/>
      <c r="P435" s="216"/>
      <c r="R435" s="19" t="str">
        <f t="shared" si="32"/>
        <v>23/24</v>
      </c>
      <c r="S435" s="20" t="str">
        <f t="shared" si="35"/>
        <v>'2830</v>
      </c>
      <c r="T435" s="21" t="s">
        <v>59</v>
      </c>
      <c r="U435" s="21"/>
      <c r="V435" s="22"/>
      <c r="W435" s="22"/>
      <c r="X435" s="21">
        <f>+L438</f>
        <v>0</v>
      </c>
      <c r="Y435" s="23" t="s">
        <v>60</v>
      </c>
    </row>
    <row r="436" spans="1:25" ht="18" customHeight="1">
      <c r="A436" s="221"/>
      <c r="B436" s="217"/>
      <c r="C436" s="217"/>
      <c r="D436" s="217"/>
      <c r="E436" s="217"/>
      <c r="F436" s="217"/>
      <c r="G436" s="217"/>
      <c r="H436" s="223"/>
      <c r="I436" s="3"/>
      <c r="J436" s="221"/>
      <c r="K436" s="218"/>
      <c r="L436" s="218"/>
      <c r="M436" s="218"/>
      <c r="N436" s="54" t="s">
        <v>61</v>
      </c>
      <c r="O436" s="54" t="s">
        <v>62</v>
      </c>
      <c r="P436" s="54" t="s">
        <v>63</v>
      </c>
      <c r="R436" s="19" t="str">
        <f t="shared" si="32"/>
        <v>23/24</v>
      </c>
      <c r="S436" s="20" t="str">
        <f t="shared" si="35"/>
        <v>'2830</v>
      </c>
      <c r="T436" s="21" t="s">
        <v>64</v>
      </c>
      <c r="U436" s="21"/>
      <c r="V436" s="22"/>
      <c r="W436" s="22"/>
      <c r="X436" s="21">
        <f>+M438</f>
        <v>0</v>
      </c>
      <c r="Y436" s="23" t="s">
        <v>65</v>
      </c>
    </row>
    <row r="437" spans="1:25" ht="16.5" customHeight="1">
      <c r="A437" s="54" t="s">
        <v>66</v>
      </c>
      <c r="B437" s="55"/>
      <c r="C437" s="55"/>
      <c r="D437" s="55"/>
      <c r="E437" s="55"/>
      <c r="F437" s="55"/>
      <c r="G437" s="55"/>
      <c r="H437" s="56"/>
      <c r="I437" s="3"/>
      <c r="J437" s="54" t="s">
        <v>66</v>
      </c>
      <c r="K437" s="55"/>
      <c r="L437" s="55"/>
      <c r="M437" s="55"/>
      <c r="N437" s="55"/>
      <c r="O437" s="55"/>
      <c r="P437" s="55"/>
      <c r="R437" s="19" t="str">
        <f t="shared" si="32"/>
        <v>23/24</v>
      </c>
      <c r="S437" s="20" t="str">
        <f t="shared" si="35"/>
        <v>'2830</v>
      </c>
      <c r="T437" s="46">
        <v>7006</v>
      </c>
      <c r="U437" s="46"/>
      <c r="V437" s="22"/>
      <c r="W437" s="22"/>
      <c r="X437" s="21">
        <f>N437</f>
        <v>0</v>
      </c>
      <c r="Y437" s="48" t="s">
        <v>67</v>
      </c>
    </row>
    <row r="438" spans="1:25" ht="16.5" customHeight="1">
      <c r="A438" s="54" t="s">
        <v>68</v>
      </c>
      <c r="B438" s="55"/>
      <c r="C438" s="55"/>
      <c r="D438" s="34"/>
      <c r="E438" s="55"/>
      <c r="F438" s="55"/>
      <c r="G438" s="57"/>
      <c r="H438" s="56"/>
      <c r="I438" s="3"/>
      <c r="J438" s="54" t="s">
        <v>68</v>
      </c>
      <c r="K438" s="55"/>
      <c r="L438" s="55"/>
      <c r="M438" s="55"/>
      <c r="N438" s="58"/>
      <c r="O438" s="58"/>
      <c r="P438" s="58"/>
      <c r="R438" s="19" t="str">
        <f t="shared" si="32"/>
        <v>23/24</v>
      </c>
      <c r="S438" s="20" t="str">
        <f t="shared" si="35"/>
        <v>'2830</v>
      </c>
      <c r="T438" s="46">
        <v>7007</v>
      </c>
      <c r="U438" s="46"/>
      <c r="V438" s="22"/>
      <c r="W438" s="22"/>
      <c r="X438" s="21">
        <f>O437</f>
        <v>0</v>
      </c>
      <c r="Y438" s="48" t="s">
        <v>69</v>
      </c>
    </row>
    <row r="439" spans="1:25" ht="18" customHeight="1">
      <c r="A439" s="35" t="s">
        <v>70</v>
      </c>
      <c r="B439" s="59" t="str">
        <f>IF(B431="","",(B438+B437)/B431)</f>
        <v/>
      </c>
      <c r="C439" s="59" t="str">
        <f>IF(B431="","",(C438+C437)/B431)</f>
        <v/>
      </c>
      <c r="D439" s="59" t="str">
        <f>IF(B431="","",(D438+D437)/B431)</f>
        <v/>
      </c>
      <c r="E439" s="214" t="str">
        <f>IF(B431="","",IF(B439+C439+D439&gt;Bovinos!$AD$5," -&gt; índices (somados) acima da média",IF(B439+C439+D439&lt;Bovinos!$AD$4," -&gt; índices (somados) abaixo da média","")))</f>
        <v/>
      </c>
      <c r="F439" s="214"/>
      <c r="G439" s="214"/>
      <c r="H439" s="214"/>
      <c r="I439" s="3"/>
      <c r="J439" s="35" t="s">
        <v>70</v>
      </c>
      <c r="K439" s="60" t="str">
        <f>IF(B431="","-",(K438+K437)/B431)</f>
        <v>-</v>
      </c>
      <c r="L439" s="60" t="str">
        <f>IF(B431="","-",(L438+L437)/B431)</f>
        <v>-</v>
      </c>
      <c r="M439" s="60" t="str">
        <f>IF(B431="","-",(M438+M437+O437+N437+P437)/B431)</f>
        <v>-</v>
      </c>
      <c r="N439" s="215" t="str">
        <f>IF(AND(K439="-",L439="-",M439="-"),"",IF(K439&gt;Bovinos!$AA$5," -&gt; índice(s) fora da faixa média",IF(K439&lt;Bovinos!$AA$4," -&gt; índice(s) fora da faixa média",IF(L439&gt;Bovinos!$AB$5," -&gt; índice(s) fora da faixa média",IF(L439&lt;Bovinos!$AB$4," -&gt; índice(s) fora da faixa média",IF(M439&gt;Bovinos!$AC$5," -&gt; índice(s) fora da faixa média",IF(M439&lt;Bovinos!$AC$4," -&gt; índice(s) fora da faixa média","")))))))</f>
        <v/>
      </c>
      <c r="O439" s="215"/>
      <c r="P439" s="215"/>
      <c r="R439" s="19" t="str">
        <f t="shared" si="32"/>
        <v>23/24</v>
      </c>
      <c r="S439" s="20" t="str">
        <f t="shared" si="35"/>
        <v>'2830</v>
      </c>
      <c r="T439" s="46">
        <v>7008</v>
      </c>
      <c r="U439" s="46"/>
      <c r="V439" s="22"/>
      <c r="W439" s="22"/>
      <c r="X439" s="21">
        <f>P437</f>
        <v>0</v>
      </c>
      <c r="Y439" s="48" t="s">
        <v>71</v>
      </c>
    </row>
    <row r="440" spans="1:25" ht="16.5" customHeight="1">
      <c r="R440" s="19" t="str">
        <f t="shared" si="32"/>
        <v>23/24</v>
      </c>
      <c r="S440" s="20" t="str">
        <f t="shared" si="35"/>
        <v>'2830</v>
      </c>
      <c r="T440" s="21" t="s">
        <v>72</v>
      </c>
      <c r="U440" s="21"/>
      <c r="V440" s="22"/>
      <c r="W440" s="22"/>
      <c r="X440" s="21">
        <f>+M437</f>
        <v>0</v>
      </c>
      <c r="Y440" s="23" t="s">
        <v>73</v>
      </c>
    </row>
    <row r="441" spans="1:25" ht="16.5" customHeight="1">
      <c r="R441" s="19" t="str">
        <f t="shared" si="32"/>
        <v>23/24</v>
      </c>
      <c r="S441" s="20" t="str">
        <f t="shared" si="35"/>
        <v>'2830</v>
      </c>
      <c r="T441" s="21" t="s">
        <v>74</v>
      </c>
      <c r="U441" s="21">
        <f>+H431</f>
        <v>0</v>
      </c>
      <c r="V441" s="22"/>
      <c r="W441" s="22"/>
      <c r="X441" s="21"/>
      <c r="Y441" s="23" t="s">
        <v>75</v>
      </c>
    </row>
  </sheetData>
  <sheetProtection password="DC60" sheet="1" objects="1" scenarios="1"/>
  <mergeCells count="841">
    <mergeCell ref="B9:B10"/>
    <mergeCell ref="C9:D9"/>
    <mergeCell ref="E9:F9"/>
    <mergeCell ref="H9:H10"/>
    <mergeCell ref="J9:J10"/>
    <mergeCell ref="K9:K10"/>
    <mergeCell ref="L9:L10"/>
    <mergeCell ref="P9:P10"/>
    <mergeCell ref="A11:A12"/>
    <mergeCell ref="B11:B12"/>
    <mergeCell ref="L11:L12"/>
    <mergeCell ref="A14:A16"/>
    <mergeCell ref="B14:D14"/>
    <mergeCell ref="E14:G14"/>
    <mergeCell ref="H14:H16"/>
    <mergeCell ref="J14:J16"/>
    <mergeCell ref="K14:M14"/>
    <mergeCell ref="N14:P15"/>
    <mergeCell ref="B15:B16"/>
    <mergeCell ref="C15:C16"/>
    <mergeCell ref="D15:D16"/>
    <mergeCell ref="E15:E16"/>
    <mergeCell ref="F15:F16"/>
    <mergeCell ref="G15:G16"/>
    <mergeCell ref="K15:K16"/>
    <mergeCell ref="L15:L16"/>
    <mergeCell ref="M15:M16"/>
    <mergeCell ref="E19:H19"/>
    <mergeCell ref="N19:P19"/>
    <mergeCell ref="B24:B25"/>
    <mergeCell ref="C24:D24"/>
    <mergeCell ref="E24:F24"/>
    <mergeCell ref="H24:H25"/>
    <mergeCell ref="J24:J25"/>
    <mergeCell ref="K24:K25"/>
    <mergeCell ref="L24:L25"/>
    <mergeCell ref="P24:P25"/>
    <mergeCell ref="A26:A27"/>
    <mergeCell ref="B26:B27"/>
    <mergeCell ref="L26:L27"/>
    <mergeCell ref="A29:A31"/>
    <mergeCell ref="B29:D29"/>
    <mergeCell ref="E29:G29"/>
    <mergeCell ref="H29:H31"/>
    <mergeCell ref="J29:J31"/>
    <mergeCell ref="K29:M29"/>
    <mergeCell ref="N29:P30"/>
    <mergeCell ref="B30:B31"/>
    <mergeCell ref="C30:C31"/>
    <mergeCell ref="D30:D31"/>
    <mergeCell ref="E30:E31"/>
    <mergeCell ref="F30:F31"/>
    <mergeCell ref="G30:G31"/>
    <mergeCell ref="K30:K31"/>
    <mergeCell ref="L30:L31"/>
    <mergeCell ref="M30:M31"/>
    <mergeCell ref="E34:H34"/>
    <mergeCell ref="N34:P34"/>
    <mergeCell ref="B39:B40"/>
    <mergeCell ref="C39:D39"/>
    <mergeCell ref="E39:F39"/>
    <mergeCell ref="H39:H40"/>
    <mergeCell ref="J39:J40"/>
    <mergeCell ref="K39:K40"/>
    <mergeCell ref="L39:L40"/>
    <mergeCell ref="P39:P40"/>
    <mergeCell ref="A41:A42"/>
    <mergeCell ref="B41:B42"/>
    <mergeCell ref="L41:L42"/>
    <mergeCell ref="A44:A46"/>
    <mergeCell ref="B44:D44"/>
    <mergeCell ref="E44:G44"/>
    <mergeCell ref="H44:H46"/>
    <mergeCell ref="J44:J46"/>
    <mergeCell ref="K44:M44"/>
    <mergeCell ref="N44:P45"/>
    <mergeCell ref="B45:B46"/>
    <mergeCell ref="C45:C46"/>
    <mergeCell ref="D45:D46"/>
    <mergeCell ref="E45:E46"/>
    <mergeCell ref="F45:F46"/>
    <mergeCell ref="G45:G46"/>
    <mergeCell ref="K45:K46"/>
    <mergeCell ref="L45:L46"/>
    <mergeCell ref="M45:M46"/>
    <mergeCell ref="E49:H49"/>
    <mergeCell ref="N49:P49"/>
    <mergeCell ref="B54:B55"/>
    <mergeCell ref="C54:D54"/>
    <mergeCell ref="E54:F54"/>
    <mergeCell ref="H54:H55"/>
    <mergeCell ref="J54:J55"/>
    <mergeCell ref="K54:K55"/>
    <mergeCell ref="L54:L55"/>
    <mergeCell ref="P54:P55"/>
    <mergeCell ref="A56:A57"/>
    <mergeCell ref="B56:B57"/>
    <mergeCell ref="L56:L57"/>
    <mergeCell ref="A59:A61"/>
    <mergeCell ref="B59:D59"/>
    <mergeCell ref="E59:G59"/>
    <mergeCell ref="H59:H61"/>
    <mergeCell ref="J59:J61"/>
    <mergeCell ref="K59:M59"/>
    <mergeCell ref="N59:P60"/>
    <mergeCell ref="B60:B61"/>
    <mergeCell ref="C60:C61"/>
    <mergeCell ref="D60:D61"/>
    <mergeCell ref="E60:E61"/>
    <mergeCell ref="F60:F61"/>
    <mergeCell ref="G60:G61"/>
    <mergeCell ref="K60:K61"/>
    <mergeCell ref="L60:L61"/>
    <mergeCell ref="M60:M61"/>
    <mergeCell ref="E64:H64"/>
    <mergeCell ref="N64:P64"/>
    <mergeCell ref="B69:B70"/>
    <mergeCell ref="C69:D69"/>
    <mergeCell ref="E69:F69"/>
    <mergeCell ref="H69:H70"/>
    <mergeCell ref="J69:J70"/>
    <mergeCell ref="K69:K70"/>
    <mergeCell ref="L69:L70"/>
    <mergeCell ref="P69:P70"/>
    <mergeCell ref="A71:A72"/>
    <mergeCell ref="B71:B72"/>
    <mergeCell ref="L71:L72"/>
    <mergeCell ref="A74:A76"/>
    <mergeCell ref="B74:D74"/>
    <mergeCell ref="E74:G74"/>
    <mergeCell ref="H74:H76"/>
    <mergeCell ref="J74:J76"/>
    <mergeCell ref="K74:M74"/>
    <mergeCell ref="N74:P75"/>
    <mergeCell ref="B75:B76"/>
    <mergeCell ref="C75:C76"/>
    <mergeCell ref="D75:D76"/>
    <mergeCell ref="E75:E76"/>
    <mergeCell ref="F75:F76"/>
    <mergeCell ref="G75:G76"/>
    <mergeCell ref="K75:K76"/>
    <mergeCell ref="L75:L76"/>
    <mergeCell ref="M75:M76"/>
    <mergeCell ref="E79:H79"/>
    <mergeCell ref="N79:P79"/>
    <mergeCell ref="B84:B85"/>
    <mergeCell ref="C84:D84"/>
    <mergeCell ref="E84:F84"/>
    <mergeCell ref="H84:H85"/>
    <mergeCell ref="J84:J85"/>
    <mergeCell ref="K84:K85"/>
    <mergeCell ref="L84:L85"/>
    <mergeCell ref="P84:P85"/>
    <mergeCell ref="A86:A87"/>
    <mergeCell ref="B86:B87"/>
    <mergeCell ref="L86:L87"/>
    <mergeCell ref="A89:A91"/>
    <mergeCell ref="B89:D89"/>
    <mergeCell ref="E89:G89"/>
    <mergeCell ref="H89:H91"/>
    <mergeCell ref="J89:J91"/>
    <mergeCell ref="K89:M89"/>
    <mergeCell ref="N89:P90"/>
    <mergeCell ref="B90:B91"/>
    <mergeCell ref="C90:C91"/>
    <mergeCell ref="D90:D91"/>
    <mergeCell ref="E90:E91"/>
    <mergeCell ref="F90:F91"/>
    <mergeCell ref="G90:G91"/>
    <mergeCell ref="K90:K91"/>
    <mergeCell ref="L90:L91"/>
    <mergeCell ref="M90:M91"/>
    <mergeCell ref="E94:H94"/>
    <mergeCell ref="N94:P94"/>
    <mergeCell ref="B99:B100"/>
    <mergeCell ref="C99:D99"/>
    <mergeCell ref="E99:F99"/>
    <mergeCell ref="H99:H100"/>
    <mergeCell ref="J99:J100"/>
    <mergeCell ref="K99:K100"/>
    <mergeCell ref="L99:L100"/>
    <mergeCell ref="P99:P100"/>
    <mergeCell ref="A101:A102"/>
    <mergeCell ref="B101:B102"/>
    <mergeCell ref="L101:L102"/>
    <mergeCell ref="A104:A106"/>
    <mergeCell ref="B104:D104"/>
    <mergeCell ref="E104:G104"/>
    <mergeCell ref="H104:H106"/>
    <mergeCell ref="J104:J106"/>
    <mergeCell ref="K104:M104"/>
    <mergeCell ref="N104:P105"/>
    <mergeCell ref="B105:B106"/>
    <mergeCell ref="C105:C106"/>
    <mergeCell ref="D105:D106"/>
    <mergeCell ref="E105:E106"/>
    <mergeCell ref="F105:F106"/>
    <mergeCell ref="G105:G106"/>
    <mergeCell ref="K105:K106"/>
    <mergeCell ref="L105:L106"/>
    <mergeCell ref="M105:M106"/>
    <mergeCell ref="E109:H109"/>
    <mergeCell ref="N109:P109"/>
    <mergeCell ref="B114:B115"/>
    <mergeCell ref="C114:D114"/>
    <mergeCell ref="E114:F114"/>
    <mergeCell ref="H114:H115"/>
    <mergeCell ref="J114:J115"/>
    <mergeCell ref="K114:K115"/>
    <mergeCell ref="L114:L115"/>
    <mergeCell ref="P114:P115"/>
    <mergeCell ref="A116:A117"/>
    <mergeCell ref="B116:B117"/>
    <mergeCell ref="L116:L117"/>
    <mergeCell ref="A119:A121"/>
    <mergeCell ref="B119:D119"/>
    <mergeCell ref="E119:G119"/>
    <mergeCell ref="H119:H121"/>
    <mergeCell ref="J119:J121"/>
    <mergeCell ref="K119:M119"/>
    <mergeCell ref="N119:P120"/>
    <mergeCell ref="B120:B121"/>
    <mergeCell ref="C120:C121"/>
    <mergeCell ref="D120:D121"/>
    <mergeCell ref="E120:E121"/>
    <mergeCell ref="F120:F121"/>
    <mergeCell ref="G120:G121"/>
    <mergeCell ref="K120:K121"/>
    <mergeCell ref="L120:L121"/>
    <mergeCell ref="M120:M121"/>
    <mergeCell ref="E124:H124"/>
    <mergeCell ref="N124:P124"/>
    <mergeCell ref="B129:B130"/>
    <mergeCell ref="C129:D129"/>
    <mergeCell ref="E129:F129"/>
    <mergeCell ref="H129:H130"/>
    <mergeCell ref="J129:J130"/>
    <mergeCell ref="K129:K130"/>
    <mergeCell ref="L129:L130"/>
    <mergeCell ref="P129:P130"/>
    <mergeCell ref="A131:A132"/>
    <mergeCell ref="B131:B132"/>
    <mergeCell ref="L131:L132"/>
    <mergeCell ref="A134:A136"/>
    <mergeCell ref="B134:D134"/>
    <mergeCell ref="E134:G134"/>
    <mergeCell ref="H134:H136"/>
    <mergeCell ref="J134:J136"/>
    <mergeCell ref="K134:M134"/>
    <mergeCell ref="N134:P135"/>
    <mergeCell ref="B135:B136"/>
    <mergeCell ref="C135:C136"/>
    <mergeCell ref="D135:D136"/>
    <mergeCell ref="E135:E136"/>
    <mergeCell ref="F135:F136"/>
    <mergeCell ref="G135:G136"/>
    <mergeCell ref="K135:K136"/>
    <mergeCell ref="L135:L136"/>
    <mergeCell ref="M135:M136"/>
    <mergeCell ref="E139:H139"/>
    <mergeCell ref="N139:P139"/>
    <mergeCell ref="B144:B145"/>
    <mergeCell ref="C144:D144"/>
    <mergeCell ref="E144:F144"/>
    <mergeCell ref="H144:H145"/>
    <mergeCell ref="J144:J145"/>
    <mergeCell ref="K144:K145"/>
    <mergeCell ref="L144:L145"/>
    <mergeCell ref="P144:P145"/>
    <mergeCell ref="A146:A147"/>
    <mergeCell ref="B146:B147"/>
    <mergeCell ref="L146:L147"/>
    <mergeCell ref="A149:A151"/>
    <mergeCell ref="B149:D149"/>
    <mergeCell ref="E149:G149"/>
    <mergeCell ref="H149:H151"/>
    <mergeCell ref="J149:J151"/>
    <mergeCell ref="K149:M149"/>
    <mergeCell ref="N149:P150"/>
    <mergeCell ref="B150:B151"/>
    <mergeCell ref="C150:C151"/>
    <mergeCell ref="D150:D151"/>
    <mergeCell ref="E150:E151"/>
    <mergeCell ref="F150:F151"/>
    <mergeCell ref="G150:G151"/>
    <mergeCell ref="K150:K151"/>
    <mergeCell ref="L150:L151"/>
    <mergeCell ref="M150:M151"/>
    <mergeCell ref="E154:H154"/>
    <mergeCell ref="N154:P154"/>
    <mergeCell ref="B159:B160"/>
    <mergeCell ref="C159:D159"/>
    <mergeCell ref="E159:F159"/>
    <mergeCell ref="H159:H160"/>
    <mergeCell ref="J159:J160"/>
    <mergeCell ref="K159:K160"/>
    <mergeCell ref="L159:L160"/>
    <mergeCell ref="P159:P160"/>
    <mergeCell ref="A161:A162"/>
    <mergeCell ref="B161:B162"/>
    <mergeCell ref="L161:L162"/>
    <mergeCell ref="A164:A166"/>
    <mergeCell ref="B164:D164"/>
    <mergeCell ref="E164:G164"/>
    <mergeCell ref="H164:H166"/>
    <mergeCell ref="J164:J166"/>
    <mergeCell ref="K164:M164"/>
    <mergeCell ref="N164:P165"/>
    <mergeCell ref="B165:B166"/>
    <mergeCell ref="C165:C166"/>
    <mergeCell ref="D165:D166"/>
    <mergeCell ref="E165:E166"/>
    <mergeCell ref="F165:F166"/>
    <mergeCell ref="G165:G166"/>
    <mergeCell ref="K165:K166"/>
    <mergeCell ref="L165:L166"/>
    <mergeCell ref="M165:M166"/>
    <mergeCell ref="E169:H169"/>
    <mergeCell ref="N169:P169"/>
    <mergeCell ref="B174:B175"/>
    <mergeCell ref="C174:D174"/>
    <mergeCell ref="E174:F174"/>
    <mergeCell ref="H174:H175"/>
    <mergeCell ref="J174:J175"/>
    <mergeCell ref="K174:K175"/>
    <mergeCell ref="L174:L175"/>
    <mergeCell ref="P174:P175"/>
    <mergeCell ref="A176:A177"/>
    <mergeCell ref="B176:B177"/>
    <mergeCell ref="L176:L177"/>
    <mergeCell ref="A179:A181"/>
    <mergeCell ref="B179:D179"/>
    <mergeCell ref="E179:G179"/>
    <mergeCell ref="H179:H181"/>
    <mergeCell ref="J179:J181"/>
    <mergeCell ref="K179:M179"/>
    <mergeCell ref="N179:P180"/>
    <mergeCell ref="B180:B181"/>
    <mergeCell ref="C180:C181"/>
    <mergeCell ref="D180:D181"/>
    <mergeCell ref="E180:E181"/>
    <mergeCell ref="F180:F181"/>
    <mergeCell ref="G180:G181"/>
    <mergeCell ref="K180:K181"/>
    <mergeCell ref="L180:L181"/>
    <mergeCell ref="M180:M181"/>
    <mergeCell ref="E184:H184"/>
    <mergeCell ref="N184:P184"/>
    <mergeCell ref="B189:B190"/>
    <mergeCell ref="C189:D189"/>
    <mergeCell ref="E189:F189"/>
    <mergeCell ref="H189:H190"/>
    <mergeCell ref="J189:J190"/>
    <mergeCell ref="K189:K190"/>
    <mergeCell ref="L189:L190"/>
    <mergeCell ref="P189:P190"/>
    <mergeCell ref="A191:A192"/>
    <mergeCell ref="B191:B192"/>
    <mergeCell ref="L191:L192"/>
    <mergeCell ref="A194:A196"/>
    <mergeCell ref="B194:D194"/>
    <mergeCell ref="E194:G194"/>
    <mergeCell ref="H194:H196"/>
    <mergeCell ref="J194:J196"/>
    <mergeCell ref="K194:M194"/>
    <mergeCell ref="N194:P195"/>
    <mergeCell ref="B195:B196"/>
    <mergeCell ref="C195:C196"/>
    <mergeCell ref="D195:D196"/>
    <mergeCell ref="E195:E196"/>
    <mergeCell ref="F195:F196"/>
    <mergeCell ref="G195:G196"/>
    <mergeCell ref="K195:K196"/>
    <mergeCell ref="L195:L196"/>
    <mergeCell ref="M195:M196"/>
    <mergeCell ref="E199:H199"/>
    <mergeCell ref="N199:P199"/>
    <mergeCell ref="B204:B205"/>
    <mergeCell ref="C204:D204"/>
    <mergeCell ref="E204:F204"/>
    <mergeCell ref="H204:H205"/>
    <mergeCell ref="J204:J205"/>
    <mergeCell ref="K204:K205"/>
    <mergeCell ref="L204:L205"/>
    <mergeCell ref="P204:P205"/>
    <mergeCell ref="A206:A207"/>
    <mergeCell ref="B206:B207"/>
    <mergeCell ref="L206:L207"/>
    <mergeCell ref="A209:A211"/>
    <mergeCell ref="B209:D209"/>
    <mergeCell ref="E209:G209"/>
    <mergeCell ref="H209:H211"/>
    <mergeCell ref="J209:J211"/>
    <mergeCell ref="K209:M209"/>
    <mergeCell ref="N209:P210"/>
    <mergeCell ref="B210:B211"/>
    <mergeCell ref="C210:C211"/>
    <mergeCell ref="D210:D211"/>
    <mergeCell ref="E210:E211"/>
    <mergeCell ref="F210:F211"/>
    <mergeCell ref="G210:G211"/>
    <mergeCell ref="K210:K211"/>
    <mergeCell ref="L210:L211"/>
    <mergeCell ref="M210:M211"/>
    <mergeCell ref="E214:H214"/>
    <mergeCell ref="N214:P214"/>
    <mergeCell ref="B219:B220"/>
    <mergeCell ref="C219:D219"/>
    <mergeCell ref="E219:F219"/>
    <mergeCell ref="H219:H220"/>
    <mergeCell ref="J219:J220"/>
    <mergeCell ref="K219:K220"/>
    <mergeCell ref="L219:L220"/>
    <mergeCell ref="P219:P220"/>
    <mergeCell ref="A221:A222"/>
    <mergeCell ref="B221:B222"/>
    <mergeCell ref="L221:L222"/>
    <mergeCell ref="A224:A226"/>
    <mergeCell ref="B224:D224"/>
    <mergeCell ref="E224:G224"/>
    <mergeCell ref="H224:H226"/>
    <mergeCell ref="J224:J226"/>
    <mergeCell ref="K224:M224"/>
    <mergeCell ref="N224:P225"/>
    <mergeCell ref="B225:B226"/>
    <mergeCell ref="C225:C226"/>
    <mergeCell ref="D225:D226"/>
    <mergeCell ref="E225:E226"/>
    <mergeCell ref="F225:F226"/>
    <mergeCell ref="G225:G226"/>
    <mergeCell ref="K225:K226"/>
    <mergeCell ref="L225:L226"/>
    <mergeCell ref="M225:M226"/>
    <mergeCell ref="E229:H229"/>
    <mergeCell ref="N229:P229"/>
    <mergeCell ref="B234:B235"/>
    <mergeCell ref="C234:D234"/>
    <mergeCell ref="E234:F234"/>
    <mergeCell ref="H234:H235"/>
    <mergeCell ref="J234:J235"/>
    <mergeCell ref="K234:K235"/>
    <mergeCell ref="L234:L235"/>
    <mergeCell ref="P234:P235"/>
    <mergeCell ref="A236:A237"/>
    <mergeCell ref="B236:B237"/>
    <mergeCell ref="L236:L237"/>
    <mergeCell ref="A239:A241"/>
    <mergeCell ref="B239:D239"/>
    <mergeCell ref="E239:G239"/>
    <mergeCell ref="H239:H241"/>
    <mergeCell ref="J239:J241"/>
    <mergeCell ref="K239:M239"/>
    <mergeCell ref="N239:P240"/>
    <mergeCell ref="B240:B241"/>
    <mergeCell ref="C240:C241"/>
    <mergeCell ref="D240:D241"/>
    <mergeCell ref="E240:E241"/>
    <mergeCell ref="F240:F241"/>
    <mergeCell ref="G240:G241"/>
    <mergeCell ref="K240:K241"/>
    <mergeCell ref="L240:L241"/>
    <mergeCell ref="M240:M241"/>
    <mergeCell ref="E244:H244"/>
    <mergeCell ref="N244:P244"/>
    <mergeCell ref="B249:B250"/>
    <mergeCell ref="C249:D249"/>
    <mergeCell ref="E249:F249"/>
    <mergeCell ref="H249:H250"/>
    <mergeCell ref="J249:J250"/>
    <mergeCell ref="K249:K250"/>
    <mergeCell ref="L249:L250"/>
    <mergeCell ref="P249:P250"/>
    <mergeCell ref="A251:A252"/>
    <mergeCell ref="B251:B252"/>
    <mergeCell ref="L251:L252"/>
    <mergeCell ref="A254:A256"/>
    <mergeCell ref="B254:D254"/>
    <mergeCell ref="E254:G254"/>
    <mergeCell ref="H254:H256"/>
    <mergeCell ref="J254:J256"/>
    <mergeCell ref="K254:M254"/>
    <mergeCell ref="N254:P255"/>
    <mergeCell ref="B255:B256"/>
    <mergeCell ref="C255:C256"/>
    <mergeCell ref="D255:D256"/>
    <mergeCell ref="E255:E256"/>
    <mergeCell ref="F255:F256"/>
    <mergeCell ref="G255:G256"/>
    <mergeCell ref="K255:K256"/>
    <mergeCell ref="L255:L256"/>
    <mergeCell ref="M255:M256"/>
    <mergeCell ref="E259:H259"/>
    <mergeCell ref="N259:P259"/>
    <mergeCell ref="B264:B265"/>
    <mergeCell ref="C264:D264"/>
    <mergeCell ref="E264:F264"/>
    <mergeCell ref="H264:H265"/>
    <mergeCell ref="J264:J265"/>
    <mergeCell ref="K264:K265"/>
    <mergeCell ref="L264:L265"/>
    <mergeCell ref="P264:P265"/>
    <mergeCell ref="A266:A267"/>
    <mergeCell ref="B266:B267"/>
    <mergeCell ref="L266:L267"/>
    <mergeCell ref="A269:A271"/>
    <mergeCell ref="B269:D269"/>
    <mergeCell ref="E269:G269"/>
    <mergeCell ref="H269:H271"/>
    <mergeCell ref="J269:J271"/>
    <mergeCell ref="K269:M269"/>
    <mergeCell ref="N269:P270"/>
    <mergeCell ref="B270:B271"/>
    <mergeCell ref="C270:C271"/>
    <mergeCell ref="D270:D271"/>
    <mergeCell ref="E270:E271"/>
    <mergeCell ref="F270:F271"/>
    <mergeCell ref="G270:G271"/>
    <mergeCell ref="K270:K271"/>
    <mergeCell ref="L270:L271"/>
    <mergeCell ref="M270:M271"/>
    <mergeCell ref="E274:H274"/>
    <mergeCell ref="N274:P274"/>
    <mergeCell ref="B279:B280"/>
    <mergeCell ref="C279:D279"/>
    <mergeCell ref="E279:F279"/>
    <mergeCell ref="H279:H280"/>
    <mergeCell ref="J279:J280"/>
    <mergeCell ref="K279:K280"/>
    <mergeCell ref="L279:L280"/>
    <mergeCell ref="P279:P280"/>
    <mergeCell ref="A281:A282"/>
    <mergeCell ref="B281:B282"/>
    <mergeCell ref="L281:L282"/>
    <mergeCell ref="A284:A286"/>
    <mergeCell ref="B284:D284"/>
    <mergeCell ref="E284:G284"/>
    <mergeCell ref="H284:H286"/>
    <mergeCell ref="J284:J286"/>
    <mergeCell ref="K284:M284"/>
    <mergeCell ref="N284:P285"/>
    <mergeCell ref="B285:B286"/>
    <mergeCell ref="C285:C286"/>
    <mergeCell ref="D285:D286"/>
    <mergeCell ref="E285:E286"/>
    <mergeCell ref="F285:F286"/>
    <mergeCell ref="G285:G286"/>
    <mergeCell ref="K285:K286"/>
    <mergeCell ref="L285:L286"/>
    <mergeCell ref="M285:M286"/>
    <mergeCell ref="E289:H289"/>
    <mergeCell ref="N289:P289"/>
    <mergeCell ref="B294:B295"/>
    <mergeCell ref="C294:D294"/>
    <mergeCell ref="E294:F294"/>
    <mergeCell ref="H294:H295"/>
    <mergeCell ref="J294:J295"/>
    <mergeCell ref="K294:K295"/>
    <mergeCell ref="L294:L295"/>
    <mergeCell ref="P294:P295"/>
    <mergeCell ref="A296:A297"/>
    <mergeCell ref="B296:B297"/>
    <mergeCell ref="L296:L297"/>
    <mergeCell ref="A299:A301"/>
    <mergeCell ref="B299:D299"/>
    <mergeCell ref="E299:G299"/>
    <mergeCell ref="H299:H301"/>
    <mergeCell ref="J299:J301"/>
    <mergeCell ref="K299:M299"/>
    <mergeCell ref="N299:P300"/>
    <mergeCell ref="B300:B301"/>
    <mergeCell ref="C300:C301"/>
    <mergeCell ref="D300:D301"/>
    <mergeCell ref="E300:E301"/>
    <mergeCell ref="F300:F301"/>
    <mergeCell ref="G300:G301"/>
    <mergeCell ref="K300:K301"/>
    <mergeCell ref="L300:L301"/>
    <mergeCell ref="M300:M301"/>
    <mergeCell ref="E304:H304"/>
    <mergeCell ref="N304:P304"/>
    <mergeCell ref="B309:B310"/>
    <mergeCell ref="C309:D309"/>
    <mergeCell ref="E309:F309"/>
    <mergeCell ref="H309:H310"/>
    <mergeCell ref="J309:J310"/>
    <mergeCell ref="K309:K310"/>
    <mergeCell ref="L309:L310"/>
    <mergeCell ref="P309:P310"/>
    <mergeCell ref="A311:A312"/>
    <mergeCell ref="B311:B312"/>
    <mergeCell ref="L311:L312"/>
    <mergeCell ref="A314:A316"/>
    <mergeCell ref="B314:D314"/>
    <mergeCell ref="E314:G314"/>
    <mergeCell ref="H314:H316"/>
    <mergeCell ref="J314:J316"/>
    <mergeCell ref="K314:M314"/>
    <mergeCell ref="N314:P315"/>
    <mergeCell ref="B315:B316"/>
    <mergeCell ref="C315:C316"/>
    <mergeCell ref="D315:D316"/>
    <mergeCell ref="E315:E316"/>
    <mergeCell ref="F315:F316"/>
    <mergeCell ref="G315:G316"/>
    <mergeCell ref="K315:K316"/>
    <mergeCell ref="L315:L316"/>
    <mergeCell ref="M315:M316"/>
    <mergeCell ref="E319:H319"/>
    <mergeCell ref="N319:P319"/>
    <mergeCell ref="B324:B325"/>
    <mergeCell ref="C324:D324"/>
    <mergeCell ref="E324:F324"/>
    <mergeCell ref="H324:H325"/>
    <mergeCell ref="J324:J325"/>
    <mergeCell ref="K324:K325"/>
    <mergeCell ref="L324:L325"/>
    <mergeCell ref="P324:P325"/>
    <mergeCell ref="A326:A327"/>
    <mergeCell ref="B326:B327"/>
    <mergeCell ref="L326:L327"/>
    <mergeCell ref="A329:A331"/>
    <mergeCell ref="B329:D329"/>
    <mergeCell ref="E329:G329"/>
    <mergeCell ref="H329:H331"/>
    <mergeCell ref="J329:J331"/>
    <mergeCell ref="K329:M329"/>
    <mergeCell ref="N329:P330"/>
    <mergeCell ref="B330:B331"/>
    <mergeCell ref="C330:C331"/>
    <mergeCell ref="D330:D331"/>
    <mergeCell ref="E330:E331"/>
    <mergeCell ref="F330:F331"/>
    <mergeCell ref="G330:G331"/>
    <mergeCell ref="K330:K331"/>
    <mergeCell ref="L330:L331"/>
    <mergeCell ref="M330:M331"/>
    <mergeCell ref="E334:H334"/>
    <mergeCell ref="N334:P334"/>
    <mergeCell ref="B339:B340"/>
    <mergeCell ref="C339:D339"/>
    <mergeCell ref="E339:F339"/>
    <mergeCell ref="H339:H340"/>
    <mergeCell ref="J339:J340"/>
    <mergeCell ref="K339:K340"/>
    <mergeCell ref="L339:L340"/>
    <mergeCell ref="P339:P340"/>
    <mergeCell ref="A341:A342"/>
    <mergeCell ref="B341:B342"/>
    <mergeCell ref="L341:L342"/>
    <mergeCell ref="A344:A346"/>
    <mergeCell ref="B344:D344"/>
    <mergeCell ref="E344:G344"/>
    <mergeCell ref="H344:H346"/>
    <mergeCell ref="J344:J346"/>
    <mergeCell ref="K344:M344"/>
    <mergeCell ref="N344:P345"/>
    <mergeCell ref="B345:B346"/>
    <mergeCell ref="C345:C346"/>
    <mergeCell ref="D345:D346"/>
    <mergeCell ref="E345:E346"/>
    <mergeCell ref="F345:F346"/>
    <mergeCell ref="G345:G346"/>
    <mergeCell ref="K345:K346"/>
    <mergeCell ref="L345:L346"/>
    <mergeCell ref="M345:M346"/>
    <mergeCell ref="E349:H349"/>
    <mergeCell ref="N349:P349"/>
    <mergeCell ref="B354:B355"/>
    <mergeCell ref="C354:D354"/>
    <mergeCell ref="E354:F354"/>
    <mergeCell ref="H354:H355"/>
    <mergeCell ref="J354:J355"/>
    <mergeCell ref="K354:K355"/>
    <mergeCell ref="L354:L355"/>
    <mergeCell ref="P354:P355"/>
    <mergeCell ref="A356:A357"/>
    <mergeCell ref="B356:B357"/>
    <mergeCell ref="L356:L357"/>
    <mergeCell ref="A359:A361"/>
    <mergeCell ref="B359:D359"/>
    <mergeCell ref="E359:G359"/>
    <mergeCell ref="H359:H361"/>
    <mergeCell ref="J359:J361"/>
    <mergeCell ref="K359:M359"/>
    <mergeCell ref="N359:P360"/>
    <mergeCell ref="B360:B361"/>
    <mergeCell ref="C360:C361"/>
    <mergeCell ref="D360:D361"/>
    <mergeCell ref="E360:E361"/>
    <mergeCell ref="F360:F361"/>
    <mergeCell ref="G360:G361"/>
    <mergeCell ref="K360:K361"/>
    <mergeCell ref="L360:L361"/>
    <mergeCell ref="M360:M361"/>
    <mergeCell ref="E364:H364"/>
    <mergeCell ref="N364:P364"/>
    <mergeCell ref="B369:B370"/>
    <mergeCell ref="C369:D369"/>
    <mergeCell ref="E369:F369"/>
    <mergeCell ref="H369:H370"/>
    <mergeCell ref="J369:J370"/>
    <mergeCell ref="K369:K370"/>
    <mergeCell ref="L369:L370"/>
    <mergeCell ref="P369:P370"/>
    <mergeCell ref="A371:A372"/>
    <mergeCell ref="B371:B372"/>
    <mergeCell ref="L371:L372"/>
    <mergeCell ref="A374:A376"/>
    <mergeCell ref="B374:D374"/>
    <mergeCell ref="E374:G374"/>
    <mergeCell ref="H374:H376"/>
    <mergeCell ref="J374:J376"/>
    <mergeCell ref="K374:M374"/>
    <mergeCell ref="N374:P375"/>
    <mergeCell ref="B375:B376"/>
    <mergeCell ref="C375:C376"/>
    <mergeCell ref="D375:D376"/>
    <mergeCell ref="E375:E376"/>
    <mergeCell ref="F375:F376"/>
    <mergeCell ref="G375:G376"/>
    <mergeCell ref="K375:K376"/>
    <mergeCell ref="L375:L376"/>
    <mergeCell ref="M375:M376"/>
    <mergeCell ref="E379:H379"/>
    <mergeCell ref="N379:P379"/>
    <mergeCell ref="B384:B385"/>
    <mergeCell ref="C384:D384"/>
    <mergeCell ref="E384:F384"/>
    <mergeCell ref="H384:H385"/>
    <mergeCell ref="J384:J385"/>
    <mergeCell ref="K384:K385"/>
    <mergeCell ref="L384:L385"/>
    <mergeCell ref="P384:P385"/>
    <mergeCell ref="A386:A387"/>
    <mergeCell ref="B386:B387"/>
    <mergeCell ref="L386:L387"/>
    <mergeCell ref="A389:A391"/>
    <mergeCell ref="B389:D389"/>
    <mergeCell ref="E389:G389"/>
    <mergeCell ref="H389:H391"/>
    <mergeCell ref="J389:J391"/>
    <mergeCell ref="K389:M389"/>
    <mergeCell ref="N389:P390"/>
    <mergeCell ref="B390:B391"/>
    <mergeCell ref="C390:C391"/>
    <mergeCell ref="D390:D391"/>
    <mergeCell ref="E390:E391"/>
    <mergeCell ref="F390:F391"/>
    <mergeCell ref="G390:G391"/>
    <mergeCell ref="K390:K391"/>
    <mergeCell ref="L390:L391"/>
    <mergeCell ref="M390:M391"/>
    <mergeCell ref="E394:H394"/>
    <mergeCell ref="N394:P394"/>
    <mergeCell ref="B399:B400"/>
    <mergeCell ref="C399:D399"/>
    <mergeCell ref="E399:F399"/>
    <mergeCell ref="H399:H400"/>
    <mergeCell ref="J399:J400"/>
    <mergeCell ref="K399:K400"/>
    <mergeCell ref="L399:L400"/>
    <mergeCell ref="P399:P400"/>
    <mergeCell ref="A401:A402"/>
    <mergeCell ref="B401:B402"/>
    <mergeCell ref="L401:L402"/>
    <mergeCell ref="A404:A406"/>
    <mergeCell ref="B404:D404"/>
    <mergeCell ref="E404:G404"/>
    <mergeCell ref="H404:H406"/>
    <mergeCell ref="J404:J406"/>
    <mergeCell ref="K404:M404"/>
    <mergeCell ref="N404:P405"/>
    <mergeCell ref="B405:B406"/>
    <mergeCell ref="C405:C406"/>
    <mergeCell ref="D405:D406"/>
    <mergeCell ref="E405:E406"/>
    <mergeCell ref="F405:F406"/>
    <mergeCell ref="G405:G406"/>
    <mergeCell ref="K405:K406"/>
    <mergeCell ref="L405:L406"/>
    <mergeCell ref="M405:M406"/>
    <mergeCell ref="E409:H409"/>
    <mergeCell ref="N409:P409"/>
    <mergeCell ref="B414:B415"/>
    <mergeCell ref="C414:D414"/>
    <mergeCell ref="E414:F414"/>
    <mergeCell ref="H414:H415"/>
    <mergeCell ref="J414:J415"/>
    <mergeCell ref="K414:K415"/>
    <mergeCell ref="L414:L415"/>
    <mergeCell ref="P414:P415"/>
    <mergeCell ref="A416:A417"/>
    <mergeCell ref="B416:B417"/>
    <mergeCell ref="L416:L417"/>
    <mergeCell ref="A419:A421"/>
    <mergeCell ref="B419:D419"/>
    <mergeCell ref="E419:G419"/>
    <mergeCell ref="H419:H421"/>
    <mergeCell ref="J419:J421"/>
    <mergeCell ref="K419:M419"/>
    <mergeCell ref="N419:P420"/>
    <mergeCell ref="B420:B421"/>
    <mergeCell ref="C420:C421"/>
    <mergeCell ref="D420:D421"/>
    <mergeCell ref="E420:E421"/>
    <mergeCell ref="F420:F421"/>
    <mergeCell ref="G420:G421"/>
    <mergeCell ref="K420:K421"/>
    <mergeCell ref="L420:L421"/>
    <mergeCell ref="M420:M421"/>
    <mergeCell ref="E424:H424"/>
    <mergeCell ref="N424:P424"/>
    <mergeCell ref="B429:B430"/>
    <mergeCell ref="C429:D429"/>
    <mergeCell ref="E429:F429"/>
    <mergeCell ref="H429:H430"/>
    <mergeCell ref="J429:J430"/>
    <mergeCell ref="K429:K430"/>
    <mergeCell ref="L429:L430"/>
    <mergeCell ref="P429:P430"/>
    <mergeCell ref="A431:A432"/>
    <mergeCell ref="B431:B432"/>
    <mergeCell ref="L431:L432"/>
    <mergeCell ref="A434:A436"/>
    <mergeCell ref="B434:D434"/>
    <mergeCell ref="E434:G434"/>
    <mergeCell ref="H434:H436"/>
    <mergeCell ref="J434:J436"/>
    <mergeCell ref="K434:M434"/>
    <mergeCell ref="E439:H439"/>
    <mergeCell ref="N439:P439"/>
    <mergeCell ref="N434:P435"/>
    <mergeCell ref="B435:B436"/>
    <mergeCell ref="C435:C436"/>
    <mergeCell ref="D435:D436"/>
    <mergeCell ref="E435:E436"/>
    <mergeCell ref="F435:F436"/>
    <mergeCell ref="G435:G436"/>
    <mergeCell ref="K435:K436"/>
    <mergeCell ref="L435:L436"/>
    <mergeCell ref="M435:M436"/>
  </mergeCells>
  <conditionalFormatting sqref="G11 G26 G41 G56 G71 G86 G101 G116 G131 G146 G161 G176 G191 G206 G221 G236 G251 G266 G281 G296 G311 G326 G341 G356 G371 G386 G401 G416 G431">
    <cfRule type="cellIs" dxfId="148" priority="2" operator="equal">
      <formula>"&lt;100%"</formula>
    </cfRule>
  </conditionalFormatting>
  <conditionalFormatting sqref="G11 G26 G41 G56 G71 G86 G101 G116 G131 G146 G161 G176 G191 G206 G221 G236 G251 G266 G281 G296 G311 G326 G341 G356 G371 G386 G401 G416 G431">
    <cfRule type="cellIs" dxfId="147" priority="3" operator="equal">
      <formula>"&gt;100%"</formula>
    </cfRule>
  </conditionalFormatting>
  <conditionalFormatting sqref="G11 G26 G41 G56 G71 G86 G101 G116 G131 G146 G161 G176 G191 G206 G221 G236 G251 G266 G281 G296 G311 G326 G341 G356 G371 G386 G401 G416 G431">
    <cfRule type="cellIs" dxfId="146" priority="4" operator="equal">
      <formula>"OK"</formula>
    </cfRule>
  </conditionalFormatting>
  <conditionalFormatting sqref="K79">
    <cfRule type="expression" dxfId="145" priority="5">
      <formula>"ou(K19&lt;$AA$4;k19&gt;$AA$5)"</formula>
    </cfRule>
  </conditionalFormatting>
  <conditionalFormatting sqref="K229">
    <cfRule type="expression" dxfId="144" priority="6">
      <formula>"ou(K19&lt;$AA$4;k19&gt;$AA$5)"</formula>
    </cfRule>
  </conditionalFormatting>
  <conditionalFormatting sqref="K199">
    <cfRule type="expression" dxfId="143" priority="7">
      <formula>"ou(K19&lt;$AA$4;k19&gt;$AA$5)"</formula>
    </cfRule>
  </conditionalFormatting>
  <conditionalFormatting sqref="K214">
    <cfRule type="expression" dxfId="142" priority="8">
      <formula>"ou(K19&lt;$AA$4;k19&gt;$AA$5)"</formula>
    </cfRule>
  </conditionalFormatting>
  <conditionalFormatting sqref="K64">
    <cfRule type="expression" dxfId="141" priority="9">
      <formula>"ou(K19&lt;$AA$4;k19&gt;$AA$5)"</formula>
    </cfRule>
  </conditionalFormatting>
  <conditionalFormatting sqref="K34">
    <cfRule type="expression" dxfId="140" priority="10">
      <formula>"ou(K19&lt;$AA$4;k19&gt;$AA$5)"</formula>
    </cfRule>
  </conditionalFormatting>
  <conditionalFormatting sqref="K49">
    <cfRule type="expression" dxfId="139" priority="11">
      <formula>"ou(K19&lt;$AA$4;k19&gt;$AA$5)"</formula>
    </cfRule>
  </conditionalFormatting>
  <conditionalFormatting sqref="K244">
    <cfRule type="expression" dxfId="138" priority="12">
      <formula>"ou(K19&lt;$AA$4;k19&gt;$AA$5)"</formula>
    </cfRule>
  </conditionalFormatting>
  <conditionalFormatting sqref="K289">
    <cfRule type="expression" dxfId="137" priority="13">
      <formula>"ou(K19&lt;$AA$4;k19&gt;$AA$5)"</formula>
    </cfRule>
  </conditionalFormatting>
  <conditionalFormatting sqref="K139">
    <cfRule type="expression" dxfId="136" priority="14">
      <formula>"ou(K19&lt;$AA$4;k19&gt;$AA$5)"</formula>
    </cfRule>
  </conditionalFormatting>
  <conditionalFormatting sqref="K154">
    <cfRule type="expression" dxfId="135" priority="15">
      <formula>"ou(K19&lt;$AA$4;k19&gt;$AA$5)"</formula>
    </cfRule>
  </conditionalFormatting>
  <conditionalFormatting sqref="K184">
    <cfRule type="expression" dxfId="134" priority="16">
      <formula>"ou(K19&lt;$AA$4;k19&gt;$AA$5)"</formula>
    </cfRule>
  </conditionalFormatting>
  <conditionalFormatting sqref="K169">
    <cfRule type="expression" dxfId="133" priority="17">
      <formula>"ou(K19&lt;$AA$4;k19&gt;$AA$5)"</formula>
    </cfRule>
  </conditionalFormatting>
  <conditionalFormatting sqref="K274">
    <cfRule type="expression" dxfId="132" priority="18">
      <formula>"ou(K19&lt;$AA$4;k19&gt;$AA$5)"</formula>
    </cfRule>
  </conditionalFormatting>
  <conditionalFormatting sqref="K94">
    <cfRule type="expression" dxfId="131" priority="19">
      <formula>"ou(K19&lt;$AA$4;k19&gt;$AA$5)"</formula>
    </cfRule>
  </conditionalFormatting>
  <conditionalFormatting sqref="K109">
    <cfRule type="expression" dxfId="130" priority="20">
      <formula>"ou(K19&lt;$AA$4;k19&gt;$AA$5)"</formula>
    </cfRule>
  </conditionalFormatting>
  <conditionalFormatting sqref="K124">
    <cfRule type="expression" dxfId="129" priority="21">
      <formula>"ou(K19&lt;$AA$4;k19&gt;$AA$5)"</formula>
    </cfRule>
  </conditionalFormatting>
  <conditionalFormatting sqref="K334">
    <cfRule type="expression" dxfId="128" priority="22">
      <formula>"ou(K19&lt;$AA$4;k19&gt;$AA$5)"</formula>
    </cfRule>
  </conditionalFormatting>
  <conditionalFormatting sqref="K349">
    <cfRule type="expression" dxfId="127" priority="23">
      <formula>"ou(K19&lt;$AA$4;k19&gt;$AA$5)"</formula>
    </cfRule>
  </conditionalFormatting>
  <conditionalFormatting sqref="K379">
    <cfRule type="expression" dxfId="126" priority="24">
      <formula>"ou(K19&lt;$AA$4;k19&gt;$AA$5)"</formula>
    </cfRule>
  </conditionalFormatting>
  <conditionalFormatting sqref="K394">
    <cfRule type="expression" dxfId="125" priority="25">
      <formula>"ou(K19&lt;$AA$4;k19&gt;$AA$5)"</formula>
    </cfRule>
  </conditionalFormatting>
  <conditionalFormatting sqref="K424">
    <cfRule type="expression" dxfId="124" priority="26">
      <formula>"ou(K19&lt;$AA$4;k19&gt;$AA$5)"</formula>
    </cfRule>
  </conditionalFormatting>
  <conditionalFormatting sqref="K439">
    <cfRule type="expression" dxfId="123" priority="27">
      <formula>"ou(K19&lt;$AA$4;k19&gt;$AA$5)"</formula>
    </cfRule>
  </conditionalFormatting>
  <conditionalFormatting sqref="K409">
    <cfRule type="expression" dxfId="122" priority="28">
      <formula>"ou(K19&lt;$AA$4;k19&gt;$AA$5)"</formula>
    </cfRule>
  </conditionalFormatting>
  <conditionalFormatting sqref="K364">
    <cfRule type="expression" dxfId="121" priority="29">
      <formula>"ou(K19&lt;$AA$4;k19&gt;$AA$5)"</formula>
    </cfRule>
  </conditionalFormatting>
  <conditionalFormatting sqref="K304">
    <cfRule type="expression" dxfId="120" priority="30">
      <formula>"ou(K19&lt;$AA$4;k19&gt;$AA$5)"</formula>
    </cfRule>
  </conditionalFormatting>
  <conditionalFormatting sqref="K319">
    <cfRule type="expression" dxfId="119" priority="31">
      <formula>"ou(K19&lt;$AA$4;k19&gt;$AA$5)"</formula>
    </cfRule>
  </conditionalFormatting>
  <conditionalFormatting sqref="K259">
    <cfRule type="expression" dxfId="118" priority="32">
      <formula>"ou(K19&lt;$AA$4;k19&gt;$AA$5)"</formula>
    </cfRule>
  </conditionalFormatting>
  <conditionalFormatting sqref="K19">
    <cfRule type="expression" dxfId="117" priority="33">
      <formula>"ou(K19&lt;$AA$4;k19&gt;$AA$5)"</formula>
    </cfRule>
  </conditionalFormatting>
  <conditionalFormatting sqref="B109">
    <cfRule type="expression" dxfId="116" priority="34">
      <formula>OR(B109&lt;$AD$4,B109&gt;$AD$5)</formula>
    </cfRule>
  </conditionalFormatting>
  <conditionalFormatting sqref="B124">
    <cfRule type="expression" dxfId="115" priority="35">
      <formula>OR(B124&lt;$AD$4,B124&gt;$AD$5)</formula>
    </cfRule>
  </conditionalFormatting>
  <conditionalFormatting sqref="B139">
    <cfRule type="expression" dxfId="114" priority="36">
      <formula>OR(B139&lt;$AD$4,B139&gt;$AD$5)</formula>
    </cfRule>
  </conditionalFormatting>
  <conditionalFormatting sqref="B154">
    <cfRule type="expression" dxfId="113" priority="37">
      <formula>OR(B154&lt;$AD$4,B154&gt;$AD$5)</formula>
    </cfRule>
  </conditionalFormatting>
  <conditionalFormatting sqref="B169">
    <cfRule type="expression" dxfId="112" priority="38">
      <formula>OR(B169&lt;$AD$4,B169&gt;$AD$5)</formula>
    </cfRule>
  </conditionalFormatting>
  <conditionalFormatting sqref="B184">
    <cfRule type="expression" dxfId="111" priority="39">
      <formula>OR(B184&lt;$AD$4,B184&gt;$AD$5)</formula>
    </cfRule>
  </conditionalFormatting>
  <conditionalFormatting sqref="B19">
    <cfRule type="expression" dxfId="110" priority="40">
      <formula>OR(B19&lt;$AD$4,B19&gt;$AD$5)</formula>
    </cfRule>
  </conditionalFormatting>
  <conditionalFormatting sqref="B199">
    <cfRule type="expression" dxfId="109" priority="41">
      <formula>OR(B199&lt;$AD$4,B199&gt;$AD$5)</formula>
    </cfRule>
  </conditionalFormatting>
  <conditionalFormatting sqref="B214">
    <cfRule type="expression" dxfId="108" priority="42">
      <formula>OR(B214&lt;$AD$4,B214&gt;$AD$5)</formula>
    </cfRule>
  </conditionalFormatting>
  <conditionalFormatting sqref="B229">
    <cfRule type="expression" dxfId="107" priority="43">
      <formula>OR(B229&lt;$AD$4,B229&gt;$AD$5)</formula>
    </cfRule>
  </conditionalFormatting>
  <conditionalFormatting sqref="B244">
    <cfRule type="expression" dxfId="106" priority="44">
      <formula>OR(B244&lt;$AD$4,B244&gt;$AD$5)</formula>
    </cfRule>
  </conditionalFormatting>
  <conditionalFormatting sqref="B259">
    <cfRule type="expression" dxfId="105" priority="45">
      <formula>OR(B259&lt;$AD$4,B259&gt;$AD$5)</formula>
    </cfRule>
  </conditionalFormatting>
  <conditionalFormatting sqref="B274">
    <cfRule type="expression" dxfId="104" priority="46">
      <formula>OR(B274&lt;$AD$4,B274&gt;$AD$5)</formula>
    </cfRule>
  </conditionalFormatting>
  <conditionalFormatting sqref="B289">
    <cfRule type="expression" dxfId="103" priority="47">
      <formula>OR(B289&lt;$AD$4,B289&gt;$AD$5)</formula>
    </cfRule>
  </conditionalFormatting>
  <conditionalFormatting sqref="B304">
    <cfRule type="expression" dxfId="102" priority="48">
      <formula>OR(B304&lt;$AD$4,B304&gt;$AD$5)</formula>
    </cfRule>
  </conditionalFormatting>
  <conditionalFormatting sqref="B319">
    <cfRule type="expression" dxfId="101" priority="49">
      <formula>OR(B319&lt;$AD$4,B319&gt;$AD$5)</formula>
    </cfRule>
  </conditionalFormatting>
  <conditionalFormatting sqref="B334">
    <cfRule type="expression" dxfId="100" priority="50">
      <formula>OR(B334&lt;$AD$4,B334&gt;$AD$5)</formula>
    </cfRule>
  </conditionalFormatting>
  <conditionalFormatting sqref="B34">
    <cfRule type="expression" dxfId="99" priority="51">
      <formula>OR(B34&lt;$AD$4,B34&gt;$AD$5)</formula>
    </cfRule>
  </conditionalFormatting>
  <conditionalFormatting sqref="B349">
    <cfRule type="expression" dxfId="98" priority="52">
      <formula>OR(B349&lt;$AD$4,B349&gt;$AD$5)</formula>
    </cfRule>
  </conditionalFormatting>
  <conditionalFormatting sqref="B364">
    <cfRule type="expression" dxfId="97" priority="53">
      <formula>OR(B364&lt;$AD$4,B364&gt;$AD$5)</formula>
    </cfRule>
  </conditionalFormatting>
  <conditionalFormatting sqref="B379">
    <cfRule type="expression" dxfId="96" priority="54">
      <formula>OR(B379&lt;$AD$4,B379&gt;$AD$5)</formula>
    </cfRule>
  </conditionalFormatting>
  <conditionalFormatting sqref="B394">
    <cfRule type="expression" dxfId="95" priority="55">
      <formula>OR(B394&lt;$AD$4,B394&gt;$AD$5)</formula>
    </cfRule>
  </conditionalFormatting>
  <conditionalFormatting sqref="B409">
    <cfRule type="expression" dxfId="94" priority="56">
      <formula>OR(B409&lt;$AD$4,B409&gt;$AD$5)</formula>
    </cfRule>
  </conditionalFormatting>
  <conditionalFormatting sqref="B424">
    <cfRule type="expression" dxfId="93" priority="57">
      <formula>OR(B424&lt;$AD$4,B424&gt;$AD$5)</formula>
    </cfRule>
  </conditionalFormatting>
  <conditionalFormatting sqref="B439">
    <cfRule type="expression" dxfId="92" priority="58">
      <formula>OR(B439&lt;$AD$4,B439&gt;$AD$5)</formula>
    </cfRule>
  </conditionalFormatting>
  <conditionalFormatting sqref="B49">
    <cfRule type="expression" dxfId="91" priority="59">
      <formula>OR(B49&lt;$AD$4,B49&gt;$AD$5)</formula>
    </cfRule>
  </conditionalFormatting>
  <conditionalFormatting sqref="B64">
    <cfRule type="expression" dxfId="90" priority="60">
      <formula>OR(B64&lt;$AD$4,B64&gt;$AD$5)</formula>
    </cfRule>
  </conditionalFormatting>
  <conditionalFormatting sqref="B79">
    <cfRule type="expression" dxfId="89" priority="61">
      <formula>OR(B79&lt;$AD$4,B79&gt;$AD$5)</formula>
    </cfRule>
  </conditionalFormatting>
  <conditionalFormatting sqref="B94">
    <cfRule type="expression" dxfId="88" priority="62">
      <formula>OR(B94&lt;$AD$4,B94&gt;$AD$5)</formula>
    </cfRule>
  </conditionalFormatting>
  <conditionalFormatting sqref="K109">
    <cfRule type="expression" dxfId="87" priority="63">
      <formula>OR(K109&lt;$AA$4,K109&gt;$AA$5)</formula>
    </cfRule>
  </conditionalFormatting>
  <conditionalFormatting sqref="K124">
    <cfRule type="expression" dxfId="86" priority="64">
      <formula>OR(K124&lt;$AA$4,K124&gt;$AA$5)</formula>
    </cfRule>
  </conditionalFormatting>
  <conditionalFormatting sqref="K139">
    <cfRule type="expression" dxfId="85" priority="65">
      <formula>OR(K139&lt;$AA$4,K139&gt;$AA$5)</formula>
    </cfRule>
  </conditionalFormatting>
  <conditionalFormatting sqref="K154">
    <cfRule type="expression" dxfId="84" priority="66">
      <formula>OR(K154&lt;$AA$4,K154&gt;$AA$5)</formula>
    </cfRule>
  </conditionalFormatting>
  <conditionalFormatting sqref="K169">
    <cfRule type="expression" dxfId="83" priority="67">
      <formula>OR(K169&lt;$AA$4,K169&gt;$AA$5)</formula>
    </cfRule>
  </conditionalFormatting>
  <conditionalFormatting sqref="K184">
    <cfRule type="expression" dxfId="82" priority="68">
      <formula>OR(K184&lt;$AA$4,K184&gt;$AA$5)</formula>
    </cfRule>
  </conditionalFormatting>
  <conditionalFormatting sqref="K19">
    <cfRule type="expression" dxfId="81" priority="69">
      <formula>OR(K19&lt;$AA$4,K19&gt;$AA$5)</formula>
    </cfRule>
  </conditionalFormatting>
  <conditionalFormatting sqref="K199">
    <cfRule type="expression" dxfId="80" priority="70">
      <formula>OR(K199&lt;$AA$4,K199&gt;$AA$5)</formula>
    </cfRule>
  </conditionalFormatting>
  <conditionalFormatting sqref="K214">
    <cfRule type="expression" dxfId="79" priority="71">
      <formula>OR(K214&lt;$AA$4,K214&gt;$AA$5)</formula>
    </cfRule>
  </conditionalFormatting>
  <conditionalFormatting sqref="K229">
    <cfRule type="expression" dxfId="78" priority="72">
      <formula>OR(K229&lt;$AA$4,K229&gt;$AA$5)</formula>
    </cfRule>
  </conditionalFormatting>
  <conditionalFormatting sqref="K244">
    <cfRule type="expression" dxfId="77" priority="73">
      <formula>OR(K244&lt;$AA$4,K244&gt;$AA$5)</formula>
    </cfRule>
  </conditionalFormatting>
  <conditionalFormatting sqref="K259">
    <cfRule type="expression" dxfId="76" priority="74">
      <formula>OR(K259&lt;$AA$4,K259&gt;$AA$5)</formula>
    </cfRule>
  </conditionalFormatting>
  <conditionalFormatting sqref="K274">
    <cfRule type="expression" dxfId="75" priority="75">
      <formula>OR(K274&lt;$AA$4,K274&gt;$AA$5)</formula>
    </cfRule>
  </conditionalFormatting>
  <conditionalFormatting sqref="K289">
    <cfRule type="expression" dxfId="74" priority="76">
      <formula>OR(K289&lt;$AA$4,K289&gt;$AA$5)</formula>
    </cfRule>
  </conditionalFormatting>
  <conditionalFormatting sqref="K304">
    <cfRule type="expression" dxfId="73" priority="77">
      <formula>OR(K304&lt;$AA$4,K304&gt;$AA$5)</formula>
    </cfRule>
  </conditionalFormatting>
  <conditionalFormatting sqref="K319">
    <cfRule type="expression" dxfId="72" priority="78">
      <formula>OR(K319&lt;$AA$4,K319&gt;$AA$5)</formula>
    </cfRule>
  </conditionalFormatting>
  <conditionalFormatting sqref="K334">
    <cfRule type="expression" dxfId="71" priority="79">
      <formula>OR(K334&lt;$AA$4,K334&gt;$AA$5)</formula>
    </cfRule>
  </conditionalFormatting>
  <conditionalFormatting sqref="K34">
    <cfRule type="expression" dxfId="70" priority="80">
      <formula>OR(K34&lt;$AA$4,K34&gt;$AA$5)</formula>
    </cfRule>
  </conditionalFormatting>
  <conditionalFormatting sqref="K349">
    <cfRule type="expression" dxfId="69" priority="81">
      <formula>OR(K349&lt;$AA$4,K349&gt;$AA$5)</formula>
    </cfRule>
  </conditionalFormatting>
  <conditionalFormatting sqref="K364">
    <cfRule type="expression" dxfId="68" priority="82">
      <formula>OR(K364&lt;$AA$4,K364&gt;$AA$5)</formula>
    </cfRule>
  </conditionalFormatting>
  <conditionalFormatting sqref="K379">
    <cfRule type="expression" dxfId="67" priority="83">
      <formula>OR(K379&lt;$AA$4,K379&gt;$AA$5)</formula>
    </cfRule>
  </conditionalFormatting>
  <conditionalFormatting sqref="K394">
    <cfRule type="expression" dxfId="66" priority="84">
      <formula>OR(K394&lt;$AA$4,K394&gt;$AA$5)</formula>
    </cfRule>
  </conditionalFormatting>
  <conditionalFormatting sqref="K409">
    <cfRule type="expression" dxfId="65" priority="85">
      <formula>OR(K409&lt;$AA$4,K409&gt;$AA$5)</formula>
    </cfRule>
  </conditionalFormatting>
  <conditionalFormatting sqref="K424">
    <cfRule type="expression" dxfId="64" priority="86">
      <formula>OR(K424&lt;$AA$4,K424&gt;$AA$5)</formula>
    </cfRule>
  </conditionalFormatting>
  <conditionalFormatting sqref="K439">
    <cfRule type="expression" dxfId="63" priority="87">
      <formula>OR(K439&lt;$AA$4,K439&gt;$AA$5)</formula>
    </cfRule>
  </conditionalFormatting>
  <conditionalFormatting sqref="K49">
    <cfRule type="expression" dxfId="62" priority="88">
      <formula>OR(K49&lt;$AA$4,K49&gt;$AA$5)</formula>
    </cfRule>
  </conditionalFormatting>
  <conditionalFormatting sqref="K64">
    <cfRule type="expression" dxfId="61" priority="89">
      <formula>OR(K64&lt;$AA$4,K64&gt;$AA$5)</formula>
    </cfRule>
  </conditionalFormatting>
  <conditionalFormatting sqref="K79">
    <cfRule type="expression" dxfId="60" priority="90">
      <formula>OR(K79&lt;$AA$4,K79&gt;$AA$5)</formula>
    </cfRule>
  </conditionalFormatting>
  <conditionalFormatting sqref="K94">
    <cfRule type="expression" dxfId="59" priority="91">
      <formula>OR(K94&lt;$AA$4,K94&gt;$AA$5)</formula>
    </cfRule>
  </conditionalFormatting>
  <conditionalFormatting sqref="L109">
    <cfRule type="expression" dxfId="58" priority="92">
      <formula>OR(L109&lt;$AB$4,L109&gt;$AB$5)</formula>
    </cfRule>
  </conditionalFormatting>
  <conditionalFormatting sqref="L124">
    <cfRule type="expression" dxfId="57" priority="93">
      <formula>OR(L124&lt;$AB$4,L124&gt;$AB$5)</formula>
    </cfRule>
  </conditionalFormatting>
  <conditionalFormatting sqref="L139">
    <cfRule type="expression" dxfId="56" priority="94">
      <formula>OR(L139&lt;$AB$4,L139&gt;$AB$5)</formula>
    </cfRule>
  </conditionalFormatting>
  <conditionalFormatting sqref="L154">
    <cfRule type="expression" dxfId="55" priority="95">
      <formula>OR(L154&lt;$AB$4,L154&gt;$AB$5)</formula>
    </cfRule>
  </conditionalFormatting>
  <conditionalFormatting sqref="L169">
    <cfRule type="expression" dxfId="54" priority="96">
      <formula>OR(L169&lt;$AB$4,L169&gt;$AB$5)</formula>
    </cfRule>
  </conditionalFormatting>
  <conditionalFormatting sqref="L184">
    <cfRule type="expression" dxfId="53" priority="97">
      <formula>OR(L184&lt;$AB$4,L184&gt;$AB$5)</formula>
    </cfRule>
  </conditionalFormatting>
  <conditionalFormatting sqref="L19">
    <cfRule type="expression" dxfId="52" priority="98">
      <formula>OR(L19&lt;$AB$4,L19&gt;$AB$5)</formula>
    </cfRule>
  </conditionalFormatting>
  <conditionalFormatting sqref="L199">
    <cfRule type="expression" dxfId="51" priority="99">
      <formula>OR(L199&lt;$AB$4,L199&gt;$AB$5)</formula>
    </cfRule>
  </conditionalFormatting>
  <conditionalFormatting sqref="L214">
    <cfRule type="expression" dxfId="50" priority="100">
      <formula>OR(L214&lt;$AB$4,L214&gt;$AB$5)</formula>
    </cfRule>
  </conditionalFormatting>
  <conditionalFormatting sqref="L229">
    <cfRule type="expression" dxfId="49" priority="101">
      <formula>OR(L229&lt;$AB$4,L229&gt;$AB$5)</formula>
    </cfRule>
  </conditionalFormatting>
  <conditionalFormatting sqref="L244">
    <cfRule type="expression" dxfId="48" priority="102">
      <formula>OR(L244&lt;$AB$4,L244&gt;$AB$5)</formula>
    </cfRule>
  </conditionalFormatting>
  <conditionalFormatting sqref="L259">
    <cfRule type="expression" dxfId="47" priority="103">
      <formula>OR(L259&lt;$AB$4,L259&gt;$AB$5)</formula>
    </cfRule>
  </conditionalFormatting>
  <conditionalFormatting sqref="L274">
    <cfRule type="expression" dxfId="46" priority="104">
      <formula>OR(L274&lt;$AB$4,L274&gt;$AB$5)</formula>
    </cfRule>
  </conditionalFormatting>
  <conditionalFormatting sqref="L289">
    <cfRule type="expression" dxfId="45" priority="105">
      <formula>OR(L289&lt;$AB$4,L289&gt;$AB$5)</formula>
    </cfRule>
  </conditionalFormatting>
  <conditionalFormatting sqref="L304">
    <cfRule type="expression" dxfId="44" priority="106">
      <formula>OR(L304&lt;$AB$4,L304&gt;$AB$5)</formula>
    </cfRule>
  </conditionalFormatting>
  <conditionalFormatting sqref="L319">
    <cfRule type="expression" dxfId="43" priority="107">
      <formula>OR(L319&lt;$AB$4,L319&gt;$AB$5)</formula>
    </cfRule>
  </conditionalFormatting>
  <conditionalFormatting sqref="L334">
    <cfRule type="expression" dxfId="42" priority="108">
      <formula>OR(L334&lt;$AB$4,L334&gt;$AB$5)</formula>
    </cfRule>
  </conditionalFormatting>
  <conditionalFormatting sqref="L34">
    <cfRule type="expression" dxfId="41" priority="109">
      <formula>OR(L34&lt;$AB$4,L34&gt;$AB$5)</formula>
    </cfRule>
  </conditionalFormatting>
  <conditionalFormatting sqref="L349">
    <cfRule type="expression" dxfId="40" priority="110">
      <formula>OR(L349&lt;$AB$4,L349&gt;$AB$5)</formula>
    </cfRule>
  </conditionalFormatting>
  <conditionalFormatting sqref="L364">
    <cfRule type="expression" dxfId="39" priority="111">
      <formula>OR(L364&lt;$AB$4,L364&gt;$AB$5)</formula>
    </cfRule>
  </conditionalFormatting>
  <conditionalFormatting sqref="L379">
    <cfRule type="expression" dxfId="38" priority="112">
      <formula>OR(L379&lt;$AB$4,L379&gt;$AB$5)</formula>
    </cfRule>
  </conditionalFormatting>
  <conditionalFormatting sqref="L394">
    <cfRule type="expression" dxfId="37" priority="113">
      <formula>OR(L394&lt;$AB$4,L394&gt;$AB$5)</formula>
    </cfRule>
  </conditionalFormatting>
  <conditionalFormatting sqref="L409">
    <cfRule type="expression" dxfId="36" priority="114">
      <formula>OR(L409&lt;$AB$4,L409&gt;$AB$5)</formula>
    </cfRule>
  </conditionalFormatting>
  <conditionalFormatting sqref="L424">
    <cfRule type="expression" dxfId="35" priority="115">
      <formula>OR(L424&lt;$AB$4,L424&gt;$AB$5)</formula>
    </cfRule>
  </conditionalFormatting>
  <conditionalFormatting sqref="L439">
    <cfRule type="expression" dxfId="34" priority="116">
      <formula>OR(L439&lt;$AB$4,L439&gt;$AB$5)</formula>
    </cfRule>
  </conditionalFormatting>
  <conditionalFormatting sqref="L49">
    <cfRule type="expression" dxfId="33" priority="117">
      <formula>OR(L49&lt;$AB$4,L49&gt;$AB$5)</formula>
    </cfRule>
  </conditionalFormatting>
  <conditionalFormatting sqref="L64">
    <cfRule type="expression" dxfId="32" priority="118">
      <formula>OR(L64&lt;$AB$4,L64&gt;$AB$5)</formula>
    </cfRule>
  </conditionalFormatting>
  <conditionalFormatting sqref="L79">
    <cfRule type="expression" dxfId="31" priority="119">
      <formula>OR(L79&lt;$AB$4,L79&gt;$AB$5)</formula>
    </cfRule>
  </conditionalFormatting>
  <conditionalFormatting sqref="L94">
    <cfRule type="expression" dxfId="30" priority="120">
      <formula>OR(L94&lt;$AB$4,L94&gt;$AB$5)</formula>
    </cfRule>
  </conditionalFormatting>
  <conditionalFormatting sqref="M109">
    <cfRule type="expression" dxfId="29" priority="121">
      <formula>OR(M109&lt;$AC$4,M109&gt;$AC$5)</formula>
    </cfRule>
  </conditionalFormatting>
  <conditionalFormatting sqref="M124">
    <cfRule type="expression" dxfId="28" priority="122">
      <formula>OR(M124&lt;$AC$4,M124&gt;$AC$5)</formula>
    </cfRule>
  </conditionalFormatting>
  <conditionalFormatting sqref="M139">
    <cfRule type="expression" dxfId="27" priority="123">
      <formula>OR(M139&lt;$AC$4,M139&gt;$AC$5)</formula>
    </cfRule>
  </conditionalFormatting>
  <conditionalFormatting sqref="M154">
    <cfRule type="expression" dxfId="26" priority="124">
      <formula>OR(M154&lt;$AC$4,M154&gt;$AC$5)</formula>
    </cfRule>
  </conditionalFormatting>
  <conditionalFormatting sqref="M169">
    <cfRule type="expression" dxfId="25" priority="125">
      <formula>OR(M169&lt;$AC$4,M169&gt;$AC$5)</formula>
    </cfRule>
  </conditionalFormatting>
  <conditionalFormatting sqref="M184">
    <cfRule type="expression" dxfId="24" priority="126">
      <formula>OR(M184&lt;$AC$4,M184&gt;$AC$5)</formula>
    </cfRule>
  </conditionalFormatting>
  <conditionalFormatting sqref="M19">
    <cfRule type="expression" dxfId="23" priority="127">
      <formula>OR(M19&lt;$AC$4,M19&gt;$AC$5)</formula>
    </cfRule>
  </conditionalFormatting>
  <conditionalFormatting sqref="M199">
    <cfRule type="expression" dxfId="22" priority="128">
      <formula>OR(M199&lt;$AC$4,M199&gt;$AC$5)</formula>
    </cfRule>
  </conditionalFormatting>
  <conditionalFormatting sqref="M214">
    <cfRule type="expression" dxfId="21" priority="129">
      <formula>OR(M214&lt;$AC$4,M214&gt;$AC$5)</formula>
    </cfRule>
  </conditionalFormatting>
  <conditionalFormatting sqref="M229">
    <cfRule type="expression" dxfId="20" priority="130">
      <formula>OR(M229&lt;$AC$4,M229&gt;$AC$5)</formula>
    </cfRule>
  </conditionalFormatting>
  <conditionalFormatting sqref="M244">
    <cfRule type="expression" dxfId="19" priority="131">
      <formula>OR(M244&lt;$AC$4,M244&gt;$AC$5)</formula>
    </cfRule>
  </conditionalFormatting>
  <conditionalFormatting sqref="M259">
    <cfRule type="expression" dxfId="18" priority="132">
      <formula>OR(M259&lt;$AC$4,M259&gt;$AC$5)</formula>
    </cfRule>
  </conditionalFormatting>
  <conditionalFormatting sqref="M274">
    <cfRule type="expression" dxfId="17" priority="133">
      <formula>OR(M274&lt;$AC$4,M274&gt;$AC$5)</formula>
    </cfRule>
  </conditionalFormatting>
  <conditionalFormatting sqref="M289">
    <cfRule type="expression" dxfId="16" priority="134">
      <formula>OR(M289&lt;$AC$4,M289&gt;$AC$5)</formula>
    </cfRule>
  </conditionalFormatting>
  <conditionalFormatting sqref="M304">
    <cfRule type="expression" dxfId="15" priority="135">
      <formula>OR(M304&lt;$AC$4,M304&gt;$AC$5)</formula>
    </cfRule>
  </conditionalFormatting>
  <conditionalFormatting sqref="M319">
    <cfRule type="expression" dxfId="14" priority="136">
      <formula>OR(M319&lt;$AC$4,M319&gt;$AC$5)</formula>
    </cfRule>
  </conditionalFormatting>
  <conditionalFormatting sqref="M334">
    <cfRule type="expression" dxfId="13" priority="137">
      <formula>OR(M334&lt;$AC$4,M334&gt;$AC$5)</formula>
    </cfRule>
  </conditionalFormatting>
  <conditionalFormatting sqref="M34">
    <cfRule type="expression" dxfId="12" priority="138">
      <formula>OR(M34&lt;$AC$4,M34&gt;$AC$5)</formula>
    </cfRule>
  </conditionalFormatting>
  <conditionalFormatting sqref="M349">
    <cfRule type="expression" dxfId="11" priority="139">
      <formula>OR(M349&lt;$AC$4,M349&gt;$AC$5)</formula>
    </cfRule>
  </conditionalFormatting>
  <conditionalFormatting sqref="M364">
    <cfRule type="expression" dxfId="10" priority="140">
      <formula>OR(M364&lt;$AC$4,M364&gt;$AC$5)</formula>
    </cfRule>
  </conditionalFormatting>
  <conditionalFormatting sqref="M379">
    <cfRule type="expression" dxfId="9" priority="141">
      <formula>OR(M379&lt;$AC$4,M379&gt;$AC$5)</formula>
    </cfRule>
  </conditionalFormatting>
  <conditionalFormatting sqref="M394">
    <cfRule type="expression" dxfId="8" priority="142">
      <formula>OR(M394&lt;$AC$4,M394&gt;$AC$5)</formula>
    </cfRule>
  </conditionalFormatting>
  <conditionalFormatting sqref="M409">
    <cfRule type="expression" dxfId="7" priority="143">
      <formula>OR(M409&lt;$AC$4,M409&gt;$AC$5)</formula>
    </cfRule>
  </conditionalFormatting>
  <conditionalFormatting sqref="M424">
    <cfRule type="expression" dxfId="6" priority="144">
      <formula>OR(M424&lt;$AC$4,M424&gt;$AC$5)</formula>
    </cfRule>
  </conditionalFormatting>
  <conditionalFormatting sqref="M439">
    <cfRule type="expression" dxfId="5" priority="145">
      <formula>OR(M439&lt;$AC$4,M439&gt;$AC$5)</formula>
    </cfRule>
  </conditionalFormatting>
  <conditionalFormatting sqref="M49">
    <cfRule type="expression" dxfId="4" priority="146">
      <formula>OR(M49&lt;$AC$4,M49&gt;$AC$5)</formula>
    </cfRule>
  </conditionalFormatting>
  <conditionalFormatting sqref="M64">
    <cfRule type="expression" dxfId="3" priority="147">
      <formula>OR(M64&lt;$AC$4,M64&gt;$AC$5)</formula>
    </cfRule>
  </conditionalFormatting>
  <conditionalFormatting sqref="M79">
    <cfRule type="expression" dxfId="2" priority="148">
      <formula>OR(M79&lt;$AC$4,M79&gt;$AC$5)</formula>
    </cfRule>
  </conditionalFormatting>
  <conditionalFormatting sqref="M94">
    <cfRule type="expression" dxfId="1" priority="149">
      <formula>OR(M94&lt;$AC$4,M94&gt;$AC$5)</formula>
    </cfRule>
  </conditionalFormatting>
  <conditionalFormatting sqref="P11 P26 P41 P56 P71 P86 P101 P116 P131 P146 P161 P176 P191 P206 P221 P236 P251 P266 P281 P296 P311 P326 P341 P356 P371 P386 P401 P416 P431">
    <cfRule type="expression" dxfId="0" priority="150">
      <formula>OR(P11&gt;$AE$4,P11&lt;$AE$5)</formula>
    </cfRule>
  </conditionalFormatting>
  <pageMargins left="0.196527777777778" right="0.196527777777778" top="1.2791666666666699" bottom="1.1680555555555601" header="0.51180555555555496" footer="0.51180555555555496"/>
  <pageSetup paperSize="77" firstPageNumber="0" pageOrder="overThenDown" orientation="landscape" horizontalDpi="300" verticalDpi="300"/>
  <headerFooter>
    <oddFooter>&amp;C&amp;"Arial2,Regular"Página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1"/>
  <sheetViews>
    <sheetView zoomScale="140" zoomScaleNormal="140" workbookViewId="0"/>
  </sheetViews>
  <sheetFormatPr defaultColWidth="7" defaultRowHeight="25.5"/>
  <cols>
    <col min="1" max="1" width="0.33203125" style="70" customWidth="1"/>
    <col min="2" max="3" width="0.5" style="71" customWidth="1"/>
    <col min="4" max="4" width="6.5" style="72" customWidth="1"/>
    <col min="5" max="5" width="0.83203125" style="71" customWidth="1"/>
    <col min="6" max="7" width="0.5" style="71" customWidth="1"/>
    <col min="8" max="8" width="0.6640625" style="73" customWidth="1"/>
    <col min="9" max="9" width="0.83203125" style="74" customWidth="1"/>
    <col min="10" max="12" width="0.5" style="75" customWidth="1"/>
    <col min="13" max="13" width="0.33203125" style="76" customWidth="1"/>
    <col min="14" max="64" width="1" style="76" customWidth="1"/>
  </cols>
  <sheetData>
    <row r="1" spans="1:12" ht="15" customHeight="1">
      <c r="B1" s="77" t="s">
        <v>134</v>
      </c>
      <c r="C1" s="78"/>
      <c r="I1" s="79"/>
      <c r="J1" s="80"/>
      <c r="K1" s="80"/>
      <c r="L1" s="80"/>
    </row>
    <row r="2" spans="1:12" ht="15" customHeight="1">
      <c r="B2" s="77" t="s">
        <v>135</v>
      </c>
      <c r="C2" s="78"/>
      <c r="G2" s="77"/>
      <c r="I2" s="79"/>
      <c r="J2" s="80"/>
      <c r="K2" s="80"/>
      <c r="L2" s="80"/>
    </row>
    <row r="3" spans="1:12" ht="15" customHeight="1">
      <c r="B3" s="81" t="s">
        <v>136</v>
      </c>
      <c r="C3" s="82"/>
      <c r="I3" s="83"/>
      <c r="J3" s="84"/>
      <c r="K3" s="84"/>
      <c r="L3" s="84"/>
    </row>
    <row r="4" spans="1:12" ht="22.5" customHeight="1">
      <c r="B4" s="85" t="s">
        <v>137</v>
      </c>
      <c r="C4" s="86" t="s">
        <v>138</v>
      </c>
      <c r="D4" s="86" t="s">
        <v>139</v>
      </c>
      <c r="E4" s="227" t="s">
        <v>140</v>
      </c>
      <c r="F4" s="227"/>
      <c r="G4" s="87" t="s">
        <v>137</v>
      </c>
      <c r="H4" s="88" t="s">
        <v>141</v>
      </c>
      <c r="I4" s="85" t="s">
        <v>142</v>
      </c>
      <c r="J4" s="88" t="s">
        <v>143</v>
      </c>
      <c r="K4" s="88" t="s">
        <v>144</v>
      </c>
      <c r="L4" s="88" t="s">
        <v>145</v>
      </c>
    </row>
    <row r="5" spans="1:12" s="97" customFormat="1" ht="21.95" customHeight="1">
      <c r="A5" s="89"/>
      <c r="B5" s="90">
        <v>0.5</v>
      </c>
      <c r="C5" s="91"/>
      <c r="D5" s="92" t="s">
        <v>146</v>
      </c>
      <c r="E5" s="93" t="s">
        <v>147</v>
      </c>
      <c r="F5" s="90" t="s">
        <v>148</v>
      </c>
      <c r="G5" s="90" t="s">
        <v>148</v>
      </c>
      <c r="H5" s="94"/>
      <c r="I5" s="95"/>
      <c r="J5" s="96"/>
      <c r="K5" s="96"/>
      <c r="L5" s="96"/>
    </row>
    <row r="6" spans="1:12" ht="21.95" customHeight="1">
      <c r="B6" s="98">
        <v>1</v>
      </c>
      <c r="C6" s="98" t="s">
        <v>149</v>
      </c>
      <c r="D6" s="99" t="s">
        <v>150</v>
      </c>
      <c r="E6" s="98" t="s">
        <v>151</v>
      </c>
      <c r="F6" s="98" t="s">
        <v>152</v>
      </c>
      <c r="G6" s="98" t="s">
        <v>153</v>
      </c>
      <c r="H6" s="100" t="s">
        <v>154</v>
      </c>
      <c r="I6" s="101"/>
      <c r="J6" s="102"/>
      <c r="K6" s="102" t="s">
        <v>155</v>
      </c>
      <c r="L6" s="102"/>
    </row>
    <row r="7" spans="1:12" ht="21.95" customHeight="1">
      <c r="B7" s="98">
        <v>1</v>
      </c>
      <c r="C7" s="98" t="s">
        <v>156</v>
      </c>
      <c r="D7" s="99" t="s">
        <v>157</v>
      </c>
      <c r="E7" s="98" t="s">
        <v>151</v>
      </c>
      <c r="F7" s="98" t="s">
        <v>152</v>
      </c>
      <c r="G7" s="98" t="s">
        <v>153</v>
      </c>
      <c r="H7" s="100" t="s">
        <v>154</v>
      </c>
      <c r="I7" s="101"/>
      <c r="J7" s="102"/>
      <c r="K7" s="102" t="s">
        <v>155</v>
      </c>
      <c r="L7" s="102"/>
    </row>
    <row r="8" spans="1:12" ht="21.95" customHeight="1">
      <c r="B8" s="98">
        <v>1</v>
      </c>
      <c r="C8" s="98" t="s">
        <v>158</v>
      </c>
      <c r="D8" s="99" t="s">
        <v>159</v>
      </c>
      <c r="E8" s="98" t="s">
        <v>160</v>
      </c>
      <c r="F8" s="98" t="s">
        <v>152</v>
      </c>
      <c r="G8" s="98" t="s">
        <v>153</v>
      </c>
      <c r="H8" s="100" t="s">
        <v>154</v>
      </c>
      <c r="I8" s="103"/>
      <c r="J8" s="102"/>
      <c r="K8" s="102" t="s">
        <v>155</v>
      </c>
      <c r="L8" s="102"/>
    </row>
    <row r="9" spans="1:12" ht="21.95" customHeight="1">
      <c r="B9" s="98">
        <v>1</v>
      </c>
      <c r="C9" s="98" t="s">
        <v>161</v>
      </c>
      <c r="D9" s="99" t="s">
        <v>162</v>
      </c>
      <c r="E9" s="98" t="s">
        <v>163</v>
      </c>
      <c r="F9" s="98" t="s">
        <v>152</v>
      </c>
      <c r="G9" s="98" t="s">
        <v>153</v>
      </c>
      <c r="H9" s="100" t="s">
        <v>154</v>
      </c>
      <c r="I9" s="103"/>
      <c r="J9" s="102"/>
      <c r="K9" s="102" t="s">
        <v>155</v>
      </c>
      <c r="L9" s="102"/>
    </row>
    <row r="10" spans="1:12" ht="21.95" customHeight="1">
      <c r="B10" s="98">
        <v>1</v>
      </c>
      <c r="C10" s="98" t="s">
        <v>164</v>
      </c>
      <c r="D10" s="99" t="s">
        <v>165</v>
      </c>
      <c r="E10" s="98" t="s">
        <v>166</v>
      </c>
      <c r="F10" s="98" t="s">
        <v>152</v>
      </c>
      <c r="G10" s="98" t="s">
        <v>153</v>
      </c>
      <c r="H10" s="100" t="s">
        <v>154</v>
      </c>
      <c r="I10" s="103"/>
      <c r="J10" s="102"/>
      <c r="K10" s="102" t="s">
        <v>155</v>
      </c>
      <c r="L10" s="102"/>
    </row>
    <row r="11" spans="1:12" ht="21.95" customHeight="1">
      <c r="B11" s="98">
        <v>1</v>
      </c>
      <c r="C11" s="98" t="s">
        <v>167</v>
      </c>
      <c r="D11" s="99" t="s">
        <v>168</v>
      </c>
      <c r="E11" s="98" t="s">
        <v>163</v>
      </c>
      <c r="F11" s="98" t="s">
        <v>152</v>
      </c>
      <c r="G11" s="98" t="s">
        <v>153</v>
      </c>
      <c r="H11" s="100" t="s">
        <v>154</v>
      </c>
      <c r="I11" s="103"/>
      <c r="J11" s="102"/>
      <c r="K11" s="102" t="s">
        <v>155</v>
      </c>
      <c r="L11" s="102"/>
    </row>
    <row r="12" spans="1:12" ht="21.95" customHeight="1">
      <c r="B12" s="98">
        <v>1</v>
      </c>
      <c r="C12" s="98" t="s">
        <v>169</v>
      </c>
      <c r="D12" s="99" t="s">
        <v>170</v>
      </c>
      <c r="E12" s="98" t="s">
        <v>163</v>
      </c>
      <c r="F12" s="98" t="s">
        <v>152</v>
      </c>
      <c r="G12" s="98" t="s">
        <v>153</v>
      </c>
      <c r="H12" s="100" t="s">
        <v>154</v>
      </c>
      <c r="I12" s="103"/>
      <c r="J12" s="102"/>
      <c r="K12" s="102" t="s">
        <v>155</v>
      </c>
      <c r="L12" s="102"/>
    </row>
    <row r="13" spans="1:12" ht="21.95" customHeight="1">
      <c r="B13" s="98">
        <v>1</v>
      </c>
      <c r="C13" s="98" t="s">
        <v>171</v>
      </c>
      <c r="D13" s="99" t="s">
        <v>172</v>
      </c>
      <c r="E13" s="98" t="s">
        <v>163</v>
      </c>
      <c r="F13" s="98" t="s">
        <v>152</v>
      </c>
      <c r="G13" s="98"/>
      <c r="H13" s="100" t="s">
        <v>154</v>
      </c>
      <c r="I13" s="103"/>
      <c r="J13" s="102"/>
      <c r="K13" s="102" t="s">
        <v>155</v>
      </c>
      <c r="L13" s="102"/>
    </row>
    <row r="14" spans="1:12" ht="21.95" customHeight="1">
      <c r="B14" s="98">
        <v>1</v>
      </c>
      <c r="C14" s="98" t="s">
        <v>173</v>
      </c>
      <c r="D14" s="99" t="s">
        <v>174</v>
      </c>
      <c r="E14" s="98" t="s">
        <v>163</v>
      </c>
      <c r="F14" s="98" t="s">
        <v>152</v>
      </c>
      <c r="G14" s="98"/>
      <c r="H14" s="100" t="s">
        <v>175</v>
      </c>
      <c r="I14" s="103"/>
      <c r="J14" s="102" t="s">
        <v>155</v>
      </c>
      <c r="K14" s="102" t="s">
        <v>155</v>
      </c>
      <c r="L14" s="102"/>
    </row>
    <row r="15" spans="1:12" ht="21.95" customHeight="1">
      <c r="B15" s="98">
        <v>1</v>
      </c>
      <c r="C15" s="98" t="s">
        <v>176</v>
      </c>
      <c r="D15" s="99" t="s">
        <v>177</v>
      </c>
      <c r="E15" s="98" t="s">
        <v>163</v>
      </c>
      <c r="F15" s="98" t="s">
        <v>152</v>
      </c>
      <c r="G15" s="98" t="s">
        <v>153</v>
      </c>
      <c r="H15" s="100" t="s">
        <v>175</v>
      </c>
      <c r="I15" s="103"/>
      <c r="J15" s="102" t="s">
        <v>155</v>
      </c>
      <c r="K15" s="102"/>
      <c r="L15" s="102" t="s">
        <v>155</v>
      </c>
    </row>
    <row r="16" spans="1:12" ht="21.95" customHeight="1">
      <c r="B16" s="98">
        <v>1</v>
      </c>
      <c r="C16" s="98" t="s">
        <v>178</v>
      </c>
      <c r="D16" s="99" t="s">
        <v>179</v>
      </c>
      <c r="E16" s="98" t="s">
        <v>163</v>
      </c>
      <c r="F16" s="98" t="s">
        <v>152</v>
      </c>
      <c r="G16" s="98" t="s">
        <v>153</v>
      </c>
      <c r="H16" s="100" t="s">
        <v>154</v>
      </c>
      <c r="I16" s="103"/>
      <c r="J16" s="102"/>
      <c r="K16" s="102" t="s">
        <v>155</v>
      </c>
      <c r="L16" s="102"/>
    </row>
    <row r="17" spans="1:12" ht="21.95" customHeight="1">
      <c r="B17" s="98">
        <v>1</v>
      </c>
      <c r="C17" s="98" t="s">
        <v>180</v>
      </c>
      <c r="D17" s="99" t="s">
        <v>181</v>
      </c>
      <c r="E17" s="98" t="s">
        <v>163</v>
      </c>
      <c r="F17" s="98" t="s">
        <v>152</v>
      </c>
      <c r="G17" s="98" t="s">
        <v>153</v>
      </c>
      <c r="H17" s="100" t="s">
        <v>154</v>
      </c>
      <c r="I17" s="103"/>
      <c r="J17" s="102"/>
      <c r="K17" s="102" t="s">
        <v>155</v>
      </c>
      <c r="L17" s="102"/>
    </row>
    <row r="18" spans="1:12" ht="21.95" customHeight="1">
      <c r="B18" s="98">
        <v>1</v>
      </c>
      <c r="C18" s="98" t="s">
        <v>182</v>
      </c>
      <c r="D18" s="99" t="s">
        <v>183</v>
      </c>
      <c r="E18" s="98" t="s">
        <v>184</v>
      </c>
      <c r="F18" s="98" t="s">
        <v>185</v>
      </c>
      <c r="G18" s="98" t="s">
        <v>153</v>
      </c>
      <c r="H18" s="100" t="s">
        <v>175</v>
      </c>
      <c r="I18" s="103"/>
      <c r="J18" s="102" t="s">
        <v>155</v>
      </c>
      <c r="K18" s="102"/>
      <c r="L18" s="102" t="s">
        <v>155</v>
      </c>
    </row>
    <row r="19" spans="1:12" ht="21.95" customHeight="1">
      <c r="B19" s="98">
        <v>1</v>
      </c>
      <c r="C19" s="98" t="s">
        <v>186</v>
      </c>
      <c r="D19" s="99" t="s">
        <v>187</v>
      </c>
      <c r="E19" s="98" t="s">
        <v>163</v>
      </c>
      <c r="F19" s="98" t="s">
        <v>152</v>
      </c>
      <c r="G19" s="98" t="s">
        <v>153</v>
      </c>
      <c r="H19" s="100" t="s">
        <v>175</v>
      </c>
      <c r="I19" s="103"/>
      <c r="J19" s="102" t="s">
        <v>155</v>
      </c>
      <c r="K19" s="102"/>
      <c r="L19" s="102" t="s">
        <v>155</v>
      </c>
    </row>
    <row r="20" spans="1:12" ht="21.95" customHeight="1">
      <c r="B20" s="98">
        <v>1</v>
      </c>
      <c r="C20" s="98" t="s">
        <v>188</v>
      </c>
      <c r="D20" s="99" t="s">
        <v>189</v>
      </c>
      <c r="E20" s="98" t="s">
        <v>163</v>
      </c>
      <c r="F20" s="98" t="s">
        <v>152</v>
      </c>
      <c r="G20" s="98"/>
      <c r="H20" s="100" t="s">
        <v>154</v>
      </c>
      <c r="I20" s="103"/>
      <c r="J20" s="102"/>
      <c r="K20" s="102" t="s">
        <v>155</v>
      </c>
      <c r="L20" s="102"/>
    </row>
    <row r="21" spans="1:12" ht="21.95" customHeight="1">
      <c r="B21" s="98">
        <v>1</v>
      </c>
      <c r="C21" s="98" t="s">
        <v>190</v>
      </c>
      <c r="D21" s="99" t="s">
        <v>191</v>
      </c>
      <c r="E21" s="98" t="s">
        <v>163</v>
      </c>
      <c r="F21" s="98" t="s">
        <v>152</v>
      </c>
      <c r="G21" s="98" t="s">
        <v>153</v>
      </c>
      <c r="H21" s="100" t="s">
        <v>154</v>
      </c>
      <c r="I21" s="103"/>
      <c r="J21" s="102"/>
      <c r="K21" s="102" t="s">
        <v>155</v>
      </c>
      <c r="L21" s="102"/>
    </row>
    <row r="22" spans="1:12" ht="21.95" customHeight="1">
      <c r="B22" s="98">
        <v>1</v>
      </c>
      <c r="C22" s="98" t="s">
        <v>192</v>
      </c>
      <c r="D22" s="99" t="s">
        <v>193</v>
      </c>
      <c r="E22" s="98" t="s">
        <v>163</v>
      </c>
      <c r="F22" s="98" t="s">
        <v>152</v>
      </c>
      <c r="G22" s="98" t="s">
        <v>194</v>
      </c>
      <c r="H22" s="100" t="s">
        <v>175</v>
      </c>
      <c r="I22" s="103"/>
      <c r="J22" s="102" t="s">
        <v>155</v>
      </c>
      <c r="K22" s="102" t="s">
        <v>155</v>
      </c>
      <c r="L22" s="102"/>
    </row>
    <row r="23" spans="1:12" ht="21.95" customHeight="1">
      <c r="B23" s="104">
        <v>1.5</v>
      </c>
      <c r="C23" s="104"/>
      <c r="D23" s="92" t="s">
        <v>195</v>
      </c>
      <c r="E23" s="104"/>
      <c r="F23" s="104"/>
      <c r="G23" s="104"/>
      <c r="H23" s="105"/>
      <c r="I23" s="106"/>
      <c r="J23" s="107"/>
      <c r="K23" s="108"/>
      <c r="L23" s="108"/>
    </row>
    <row r="24" spans="1:12" ht="21.95" customHeight="1">
      <c r="A24" s="70" t="s">
        <v>196</v>
      </c>
      <c r="B24" s="98">
        <v>2</v>
      </c>
      <c r="C24" s="98">
        <v>3523</v>
      </c>
      <c r="D24" s="99" t="s">
        <v>197</v>
      </c>
      <c r="E24" s="98" t="s">
        <v>198</v>
      </c>
      <c r="F24" s="98" t="s">
        <v>152</v>
      </c>
      <c r="G24" s="98"/>
      <c r="H24" s="100" t="s">
        <v>175</v>
      </c>
      <c r="I24" s="103"/>
      <c r="J24" s="102" t="s">
        <v>155</v>
      </c>
      <c r="K24" s="102" t="s">
        <v>155</v>
      </c>
      <c r="L24" s="102"/>
    </row>
    <row r="25" spans="1:12" ht="21.95" customHeight="1">
      <c r="A25" s="70" t="s">
        <v>196</v>
      </c>
      <c r="B25" s="98">
        <v>2</v>
      </c>
      <c r="C25" s="98" t="s">
        <v>199</v>
      </c>
      <c r="D25" s="99" t="s">
        <v>200</v>
      </c>
      <c r="E25" s="98" t="s">
        <v>198</v>
      </c>
      <c r="F25" s="98" t="s">
        <v>152</v>
      </c>
      <c r="G25" s="98" t="s">
        <v>153</v>
      </c>
      <c r="H25" s="100" t="s">
        <v>175</v>
      </c>
      <c r="I25" s="103"/>
      <c r="J25" s="102" t="s">
        <v>155</v>
      </c>
      <c r="K25" s="102" t="s">
        <v>155</v>
      </c>
      <c r="L25" s="102"/>
    </row>
    <row r="26" spans="1:12" ht="21.95" customHeight="1">
      <c r="B26" s="98">
        <v>2</v>
      </c>
      <c r="C26" s="98" t="s">
        <v>201</v>
      </c>
      <c r="D26" s="99" t="s">
        <v>202</v>
      </c>
      <c r="E26" s="98" t="s">
        <v>163</v>
      </c>
      <c r="F26" s="98" t="s">
        <v>152</v>
      </c>
      <c r="G26" s="98" t="s">
        <v>153</v>
      </c>
      <c r="H26" s="100" t="s">
        <v>154</v>
      </c>
      <c r="I26" s="101"/>
      <c r="J26" s="102"/>
      <c r="K26" s="102" t="s">
        <v>155</v>
      </c>
      <c r="L26" s="102"/>
    </row>
    <row r="27" spans="1:12" ht="21.95" customHeight="1">
      <c r="B27" s="98">
        <v>2</v>
      </c>
      <c r="C27" s="98" t="s">
        <v>203</v>
      </c>
      <c r="D27" s="99" t="s">
        <v>204</v>
      </c>
      <c r="E27" s="98" t="s">
        <v>163</v>
      </c>
      <c r="F27" s="98" t="s">
        <v>152</v>
      </c>
      <c r="G27" s="98"/>
      <c r="H27" s="100" t="s">
        <v>154</v>
      </c>
      <c r="I27" s="101"/>
      <c r="J27" s="102"/>
      <c r="K27" s="102" t="s">
        <v>155</v>
      </c>
      <c r="L27" s="102"/>
    </row>
    <row r="28" spans="1:12" ht="21.95" customHeight="1">
      <c r="B28" s="98">
        <v>2</v>
      </c>
      <c r="C28" s="98" t="s">
        <v>205</v>
      </c>
      <c r="D28" s="99" t="s">
        <v>206</v>
      </c>
      <c r="E28" s="98" t="s">
        <v>163</v>
      </c>
      <c r="F28" s="98" t="s">
        <v>152</v>
      </c>
      <c r="G28" s="98" t="s">
        <v>153</v>
      </c>
      <c r="H28" s="100" t="s">
        <v>154</v>
      </c>
      <c r="I28" s="103"/>
      <c r="J28" s="102"/>
      <c r="K28" s="102" t="s">
        <v>155</v>
      </c>
      <c r="L28" s="102"/>
    </row>
    <row r="29" spans="1:12" ht="21.95" customHeight="1">
      <c r="B29" s="98">
        <v>2</v>
      </c>
      <c r="C29" s="98" t="s">
        <v>207</v>
      </c>
      <c r="D29" s="99" t="s">
        <v>208</v>
      </c>
      <c r="E29" s="98" t="s">
        <v>163</v>
      </c>
      <c r="F29" s="98" t="s">
        <v>152</v>
      </c>
      <c r="G29" s="98" t="s">
        <v>153</v>
      </c>
      <c r="H29" s="100" t="s">
        <v>154</v>
      </c>
      <c r="I29" s="103"/>
      <c r="J29" s="102"/>
      <c r="K29" s="102" t="s">
        <v>155</v>
      </c>
      <c r="L29" s="102"/>
    </row>
    <row r="30" spans="1:12" ht="21.95" customHeight="1">
      <c r="B30" s="98">
        <v>2</v>
      </c>
      <c r="C30" s="98" t="s">
        <v>209</v>
      </c>
      <c r="D30" s="99" t="s">
        <v>210</v>
      </c>
      <c r="E30" s="98" t="s">
        <v>163</v>
      </c>
      <c r="F30" s="98" t="s">
        <v>152</v>
      </c>
      <c r="G30" s="98"/>
      <c r="H30" s="100" t="s">
        <v>175</v>
      </c>
      <c r="I30" s="103"/>
      <c r="J30" s="102" t="s">
        <v>155</v>
      </c>
      <c r="K30" s="102"/>
      <c r="L30" s="102" t="s">
        <v>155</v>
      </c>
    </row>
    <row r="31" spans="1:12" ht="21.95" customHeight="1">
      <c r="B31" s="98">
        <v>2</v>
      </c>
      <c r="C31" s="98" t="s">
        <v>211</v>
      </c>
      <c r="D31" s="99" t="s">
        <v>212</v>
      </c>
      <c r="E31" s="98" t="s">
        <v>163</v>
      </c>
      <c r="F31" s="98" t="s">
        <v>152</v>
      </c>
      <c r="G31" s="98"/>
      <c r="H31" s="100" t="s">
        <v>175</v>
      </c>
      <c r="I31" s="103"/>
      <c r="J31" s="102" t="s">
        <v>155</v>
      </c>
      <c r="K31" s="102" t="s">
        <v>155</v>
      </c>
      <c r="L31" s="102"/>
    </row>
    <row r="32" spans="1:12" ht="21.95" customHeight="1">
      <c r="B32" s="104">
        <v>2.5</v>
      </c>
      <c r="C32" s="104"/>
      <c r="D32" s="92" t="s">
        <v>213</v>
      </c>
      <c r="E32" s="104"/>
      <c r="F32" s="104"/>
      <c r="G32" s="104"/>
      <c r="H32" s="104"/>
      <c r="I32" s="109"/>
      <c r="J32" s="104"/>
      <c r="K32" s="110"/>
      <c r="L32" s="108"/>
    </row>
    <row r="33" spans="2:12" ht="21.95" customHeight="1">
      <c r="B33" s="98">
        <v>3</v>
      </c>
      <c r="C33" s="98" t="s">
        <v>214</v>
      </c>
      <c r="D33" s="99" t="s">
        <v>215</v>
      </c>
      <c r="E33" s="98" t="s">
        <v>216</v>
      </c>
      <c r="F33" s="98" t="s">
        <v>152</v>
      </c>
      <c r="G33" s="98" t="s">
        <v>153</v>
      </c>
      <c r="H33" s="100" t="s">
        <v>154</v>
      </c>
      <c r="I33" s="103"/>
      <c r="J33" s="102"/>
      <c r="K33" s="102" t="s">
        <v>155</v>
      </c>
      <c r="L33" s="102"/>
    </row>
    <row r="34" spans="2:12" ht="21.95" customHeight="1">
      <c r="B34" s="98">
        <v>3</v>
      </c>
      <c r="C34" s="98" t="s">
        <v>217</v>
      </c>
      <c r="D34" s="99" t="s">
        <v>218</v>
      </c>
      <c r="E34" s="98" t="s">
        <v>219</v>
      </c>
      <c r="F34" s="98" t="s">
        <v>220</v>
      </c>
      <c r="G34" s="98"/>
      <c r="H34" s="100" t="s">
        <v>175</v>
      </c>
      <c r="I34" s="103"/>
      <c r="J34" s="102" t="s">
        <v>155</v>
      </c>
      <c r="K34" s="102"/>
      <c r="L34" s="102" t="s">
        <v>155</v>
      </c>
    </row>
    <row r="35" spans="2:12" ht="21.95" customHeight="1">
      <c r="B35" s="98">
        <v>3</v>
      </c>
      <c r="C35" s="98" t="s">
        <v>221</v>
      </c>
      <c r="D35" s="99" t="s">
        <v>222</v>
      </c>
      <c r="E35" s="98" t="s">
        <v>219</v>
      </c>
      <c r="F35" s="98" t="s">
        <v>152</v>
      </c>
      <c r="G35" s="98"/>
      <c r="H35" s="100" t="s">
        <v>154</v>
      </c>
      <c r="I35" s="103"/>
      <c r="J35" s="102"/>
      <c r="K35" s="102" t="s">
        <v>155</v>
      </c>
      <c r="L35" s="102"/>
    </row>
    <row r="36" spans="2:12" ht="21.95" customHeight="1">
      <c r="B36" s="98">
        <v>3</v>
      </c>
      <c r="C36" s="98" t="s">
        <v>223</v>
      </c>
      <c r="D36" s="99" t="s">
        <v>224</v>
      </c>
      <c r="E36" s="98" t="s">
        <v>219</v>
      </c>
      <c r="F36" s="98" t="s">
        <v>220</v>
      </c>
      <c r="G36" s="98"/>
      <c r="H36" s="100" t="s">
        <v>175</v>
      </c>
      <c r="I36" s="103"/>
      <c r="J36" s="102" t="s">
        <v>155</v>
      </c>
      <c r="K36" s="102"/>
      <c r="L36" s="102" t="s">
        <v>155</v>
      </c>
    </row>
    <row r="37" spans="2:12" ht="21.95" customHeight="1">
      <c r="B37" s="104">
        <v>3.5</v>
      </c>
      <c r="C37" s="104"/>
      <c r="D37" s="92" t="s">
        <v>225</v>
      </c>
      <c r="E37" s="104"/>
      <c r="F37" s="104"/>
      <c r="G37" s="104"/>
      <c r="H37" s="104"/>
      <c r="I37" s="109"/>
      <c r="J37" s="104"/>
      <c r="K37" s="110"/>
      <c r="L37" s="108"/>
    </row>
    <row r="38" spans="2:12" ht="21.95" customHeight="1">
      <c r="B38" s="98">
        <v>4</v>
      </c>
      <c r="C38" s="98" t="s">
        <v>226</v>
      </c>
      <c r="D38" s="99" t="s">
        <v>227</v>
      </c>
      <c r="E38" s="98" t="s">
        <v>228</v>
      </c>
      <c r="F38" s="98" t="s">
        <v>152</v>
      </c>
      <c r="G38" s="98" t="s">
        <v>153</v>
      </c>
      <c r="H38" s="100" t="s">
        <v>154</v>
      </c>
      <c r="I38" s="103"/>
      <c r="J38" s="102"/>
      <c r="K38" s="102" t="s">
        <v>155</v>
      </c>
      <c r="L38" s="102"/>
    </row>
    <row r="39" spans="2:12" ht="21.95" customHeight="1">
      <c r="B39" s="98">
        <v>4</v>
      </c>
      <c r="C39" s="98" t="s">
        <v>229</v>
      </c>
      <c r="D39" s="99" t="s">
        <v>230</v>
      </c>
      <c r="E39" s="98" t="s">
        <v>219</v>
      </c>
      <c r="F39" s="98" t="s">
        <v>152</v>
      </c>
      <c r="G39" s="98" t="s">
        <v>153</v>
      </c>
      <c r="H39" s="100" t="s">
        <v>175</v>
      </c>
      <c r="I39" s="103"/>
      <c r="J39" s="102" t="s">
        <v>155</v>
      </c>
      <c r="K39" s="102"/>
      <c r="L39" s="102" t="s">
        <v>155</v>
      </c>
    </row>
    <row r="40" spans="2:12" ht="21.95" customHeight="1">
      <c r="B40" s="98">
        <v>4</v>
      </c>
      <c r="C40" s="98" t="s">
        <v>231</v>
      </c>
      <c r="D40" s="99" t="s">
        <v>232</v>
      </c>
      <c r="E40" s="98" t="s">
        <v>216</v>
      </c>
      <c r="F40" s="98" t="s">
        <v>152</v>
      </c>
      <c r="G40" s="98" t="s">
        <v>233</v>
      </c>
      <c r="H40" s="100" t="s">
        <v>154</v>
      </c>
      <c r="I40" s="103"/>
      <c r="J40" s="102"/>
      <c r="K40" s="102" t="s">
        <v>155</v>
      </c>
      <c r="L40" s="102"/>
    </row>
    <row r="41" spans="2:12" ht="21.95" customHeight="1">
      <c r="B41" s="98">
        <v>4</v>
      </c>
      <c r="C41" s="98" t="s">
        <v>234</v>
      </c>
      <c r="D41" s="99" t="s">
        <v>235</v>
      </c>
      <c r="E41" s="98" t="s">
        <v>219</v>
      </c>
      <c r="F41" s="98" t="s">
        <v>152</v>
      </c>
      <c r="G41" s="98"/>
      <c r="H41" s="100" t="s">
        <v>175</v>
      </c>
      <c r="I41" s="103"/>
      <c r="J41" s="102" t="s">
        <v>155</v>
      </c>
      <c r="K41" s="102" t="s">
        <v>155</v>
      </c>
      <c r="L41" s="102"/>
    </row>
    <row r="42" spans="2:12" ht="21.95" customHeight="1">
      <c r="B42" s="98">
        <v>4</v>
      </c>
      <c r="C42" s="98"/>
      <c r="D42" s="99" t="s">
        <v>236</v>
      </c>
      <c r="E42" s="98" t="s">
        <v>228</v>
      </c>
      <c r="F42" s="98" t="s">
        <v>152</v>
      </c>
      <c r="G42" s="98" t="s">
        <v>237</v>
      </c>
      <c r="H42" s="100" t="s">
        <v>154</v>
      </c>
      <c r="I42" s="103"/>
      <c r="J42" s="102" t="s">
        <v>155</v>
      </c>
      <c r="K42" s="102" t="s">
        <v>155</v>
      </c>
      <c r="L42" s="102" t="s">
        <v>155</v>
      </c>
    </row>
    <row r="43" spans="2:12" ht="21.95" customHeight="1">
      <c r="B43" s="98">
        <v>4</v>
      </c>
      <c r="C43" s="98" t="s">
        <v>238</v>
      </c>
      <c r="D43" s="99" t="s">
        <v>239</v>
      </c>
      <c r="E43" s="98" t="s">
        <v>228</v>
      </c>
      <c r="F43" s="98" t="s">
        <v>152</v>
      </c>
      <c r="G43" s="98" t="s">
        <v>237</v>
      </c>
      <c r="H43" s="100" t="s">
        <v>175</v>
      </c>
      <c r="I43" s="103"/>
      <c r="J43" s="102"/>
      <c r="K43" s="102" t="s">
        <v>155</v>
      </c>
      <c r="L43" s="102" t="s">
        <v>155</v>
      </c>
    </row>
    <row r="44" spans="2:12" ht="21.95" customHeight="1">
      <c r="B44" s="98">
        <v>8</v>
      </c>
      <c r="C44" s="98" t="s">
        <v>240</v>
      </c>
      <c r="D44" s="99" t="s">
        <v>241</v>
      </c>
      <c r="E44" s="98" t="s">
        <v>242</v>
      </c>
      <c r="F44" s="98" t="s">
        <v>185</v>
      </c>
      <c r="G44" s="98"/>
      <c r="H44" s="100" t="s">
        <v>175</v>
      </c>
      <c r="I44" s="103"/>
      <c r="J44" s="102" t="s">
        <v>155</v>
      </c>
      <c r="K44" s="102"/>
      <c r="L44" s="102" t="s">
        <v>155</v>
      </c>
    </row>
    <row r="45" spans="2:12" ht="21.95" customHeight="1">
      <c r="B45" s="98">
        <v>4</v>
      </c>
      <c r="C45" s="98" t="s">
        <v>243</v>
      </c>
      <c r="D45" s="99" t="s">
        <v>244</v>
      </c>
      <c r="E45" s="98" t="s">
        <v>219</v>
      </c>
      <c r="F45" s="98" t="s">
        <v>152</v>
      </c>
      <c r="G45" s="98" t="s">
        <v>153</v>
      </c>
      <c r="H45" s="100" t="s">
        <v>175</v>
      </c>
      <c r="I45" s="103"/>
      <c r="J45" s="102" t="s">
        <v>155</v>
      </c>
      <c r="K45" s="102"/>
      <c r="L45" s="102" t="s">
        <v>155</v>
      </c>
    </row>
    <row r="46" spans="2:12" ht="21.95" customHeight="1">
      <c r="B46" s="104">
        <v>4.5</v>
      </c>
      <c r="C46" s="104"/>
      <c r="D46" s="92" t="s">
        <v>245</v>
      </c>
      <c r="E46" s="104"/>
      <c r="F46" s="104"/>
      <c r="G46" s="104"/>
      <c r="H46" s="104"/>
      <c r="I46" s="109"/>
      <c r="J46" s="104"/>
      <c r="K46" s="110"/>
      <c r="L46" s="108"/>
    </row>
    <row r="47" spans="2:12" ht="21.95" customHeight="1">
      <c r="B47" s="98">
        <v>5</v>
      </c>
      <c r="C47" s="98" t="s">
        <v>246</v>
      </c>
      <c r="D47" s="99" t="s">
        <v>247</v>
      </c>
      <c r="E47" s="98" t="s">
        <v>219</v>
      </c>
      <c r="F47" s="98" t="s">
        <v>152</v>
      </c>
      <c r="G47" s="98"/>
      <c r="H47" s="100" t="s">
        <v>175</v>
      </c>
      <c r="I47" s="111"/>
      <c r="J47" s="102" t="s">
        <v>155</v>
      </c>
      <c r="K47" s="112"/>
      <c r="L47" s="112" t="s">
        <v>155</v>
      </c>
    </row>
    <row r="48" spans="2:12" ht="21.95" customHeight="1">
      <c r="B48" s="98">
        <v>5</v>
      </c>
      <c r="C48" s="98" t="s">
        <v>248</v>
      </c>
      <c r="D48" s="99" t="s">
        <v>249</v>
      </c>
      <c r="E48" s="98" t="s">
        <v>219</v>
      </c>
      <c r="F48" s="98" t="s">
        <v>152</v>
      </c>
      <c r="G48" s="98"/>
      <c r="H48" s="100" t="s">
        <v>175</v>
      </c>
      <c r="I48" s="103"/>
      <c r="J48" s="102" t="s">
        <v>155</v>
      </c>
      <c r="K48" s="102"/>
      <c r="L48" s="102" t="s">
        <v>155</v>
      </c>
    </row>
    <row r="49" spans="1:12" ht="21.95" customHeight="1">
      <c r="A49" s="70" t="s">
        <v>196</v>
      </c>
      <c r="B49" s="98">
        <v>5</v>
      </c>
      <c r="C49" s="98" t="s">
        <v>250</v>
      </c>
      <c r="D49" s="99" t="s">
        <v>251</v>
      </c>
      <c r="E49" s="98" t="s">
        <v>219</v>
      </c>
      <c r="F49" s="98" t="s">
        <v>152</v>
      </c>
      <c r="G49" s="98"/>
      <c r="H49" s="100"/>
      <c r="I49" s="103"/>
      <c r="J49" s="102" t="s">
        <v>155</v>
      </c>
      <c r="K49" s="102"/>
      <c r="L49" s="102" t="s">
        <v>155</v>
      </c>
    </row>
    <row r="50" spans="1:12" ht="21.95" customHeight="1">
      <c r="B50" s="98">
        <v>5</v>
      </c>
      <c r="C50" s="98" t="s">
        <v>252</v>
      </c>
      <c r="D50" s="99" t="s">
        <v>253</v>
      </c>
      <c r="E50" s="98" t="s">
        <v>219</v>
      </c>
      <c r="F50" s="98" t="s">
        <v>152</v>
      </c>
      <c r="G50" s="98" t="s">
        <v>254</v>
      </c>
      <c r="H50" s="100" t="s">
        <v>175</v>
      </c>
      <c r="I50" s="103"/>
      <c r="J50" s="102" t="s">
        <v>155</v>
      </c>
      <c r="K50" s="102"/>
      <c r="L50" s="102" t="s">
        <v>155</v>
      </c>
    </row>
    <row r="51" spans="1:12" ht="21.95" customHeight="1">
      <c r="B51" s="98">
        <v>5</v>
      </c>
      <c r="C51" s="98" t="s">
        <v>255</v>
      </c>
      <c r="D51" s="99" t="s">
        <v>256</v>
      </c>
      <c r="E51" s="98" t="s">
        <v>219</v>
      </c>
      <c r="F51" s="98" t="s">
        <v>152</v>
      </c>
      <c r="G51" s="98"/>
      <c r="H51" s="100" t="s">
        <v>175</v>
      </c>
      <c r="I51" s="103"/>
      <c r="J51" s="102" t="s">
        <v>155</v>
      </c>
      <c r="K51" s="102"/>
      <c r="L51" s="102" t="s">
        <v>155</v>
      </c>
    </row>
    <row r="52" spans="1:12" ht="21.95" customHeight="1">
      <c r="B52" s="98">
        <v>5</v>
      </c>
      <c r="C52" s="98">
        <v>2010</v>
      </c>
      <c r="D52" s="99" t="s">
        <v>257</v>
      </c>
      <c r="E52" s="98" t="s">
        <v>219</v>
      </c>
      <c r="F52" s="98" t="s">
        <v>152</v>
      </c>
      <c r="G52" s="98"/>
      <c r="H52" s="100" t="s">
        <v>175</v>
      </c>
      <c r="I52" s="103"/>
      <c r="J52" s="102" t="s">
        <v>155</v>
      </c>
      <c r="K52" s="102"/>
      <c r="L52" s="102" t="s">
        <v>155</v>
      </c>
    </row>
    <row r="53" spans="1:12" ht="21.95" customHeight="1">
      <c r="B53" s="98">
        <v>5</v>
      </c>
      <c r="C53" s="98" t="s">
        <v>258</v>
      </c>
      <c r="D53" s="99" t="s">
        <v>259</v>
      </c>
      <c r="E53" s="98" t="s">
        <v>260</v>
      </c>
      <c r="F53" s="98" t="s">
        <v>152</v>
      </c>
      <c r="G53" s="98"/>
      <c r="H53" s="100" t="s">
        <v>154</v>
      </c>
      <c r="I53" s="103"/>
      <c r="J53" s="102"/>
      <c r="K53" s="102"/>
      <c r="L53" s="102" t="s">
        <v>155</v>
      </c>
    </row>
    <row r="54" spans="1:12" ht="21.95" customHeight="1">
      <c r="B54" s="98">
        <v>5</v>
      </c>
      <c r="C54" s="98" t="s">
        <v>261</v>
      </c>
      <c r="D54" s="99" t="s">
        <v>262</v>
      </c>
      <c r="E54" s="98" t="s">
        <v>219</v>
      </c>
      <c r="F54" s="98" t="s">
        <v>152</v>
      </c>
      <c r="G54" s="98"/>
      <c r="H54" s="100" t="s">
        <v>154</v>
      </c>
      <c r="I54" s="103"/>
      <c r="J54" s="102"/>
      <c r="K54" s="102" t="s">
        <v>155</v>
      </c>
      <c r="L54" s="102"/>
    </row>
    <row r="55" spans="1:12" ht="21.95" customHeight="1">
      <c r="B55" s="98">
        <v>5</v>
      </c>
      <c r="C55" s="98" t="s">
        <v>263</v>
      </c>
      <c r="D55" s="99" t="s">
        <v>264</v>
      </c>
      <c r="E55" s="98" t="s">
        <v>219</v>
      </c>
      <c r="F55" s="98" t="s">
        <v>152</v>
      </c>
      <c r="G55" s="98"/>
      <c r="H55" s="100" t="s">
        <v>175</v>
      </c>
      <c r="I55" s="103"/>
      <c r="J55" s="102" t="s">
        <v>155</v>
      </c>
      <c r="K55" s="102"/>
      <c r="L55" s="102" t="s">
        <v>155</v>
      </c>
    </row>
    <row r="56" spans="1:12" ht="21.95" customHeight="1">
      <c r="B56" s="98">
        <v>5</v>
      </c>
      <c r="C56" s="98" t="s">
        <v>265</v>
      </c>
      <c r="D56" s="99" t="s">
        <v>266</v>
      </c>
      <c r="E56" s="98" t="s">
        <v>219</v>
      </c>
      <c r="F56" s="98" t="s">
        <v>152</v>
      </c>
      <c r="G56" s="98"/>
      <c r="H56" s="100" t="s">
        <v>175</v>
      </c>
      <c r="I56" s="103"/>
      <c r="J56" s="102" t="s">
        <v>155</v>
      </c>
      <c r="K56" s="102"/>
      <c r="L56" s="102" t="s">
        <v>155</v>
      </c>
    </row>
    <row r="57" spans="1:12" ht="21.95" customHeight="1">
      <c r="A57" s="70" t="s">
        <v>196</v>
      </c>
      <c r="B57" s="98">
        <v>5</v>
      </c>
      <c r="C57" s="98" t="s">
        <v>267</v>
      </c>
      <c r="D57" s="99" t="s">
        <v>268</v>
      </c>
      <c r="E57" s="98" t="s">
        <v>160</v>
      </c>
      <c r="F57" s="98" t="s">
        <v>152</v>
      </c>
      <c r="G57" s="98"/>
      <c r="H57" s="100" t="s">
        <v>154</v>
      </c>
      <c r="I57" s="103"/>
      <c r="J57" s="102"/>
      <c r="K57" s="102"/>
      <c r="L57" s="102" t="s">
        <v>155</v>
      </c>
    </row>
    <row r="58" spans="1:12" ht="21.95" customHeight="1">
      <c r="A58" s="70" t="s">
        <v>196</v>
      </c>
      <c r="B58" s="98">
        <v>5</v>
      </c>
      <c r="C58" s="98" t="s">
        <v>269</v>
      </c>
      <c r="D58" s="99" t="s">
        <v>270</v>
      </c>
      <c r="E58" s="98" t="s">
        <v>160</v>
      </c>
      <c r="F58" s="98" t="s">
        <v>152</v>
      </c>
      <c r="G58" s="98"/>
      <c r="H58" s="100" t="s">
        <v>154</v>
      </c>
      <c r="I58" s="103"/>
      <c r="J58" s="102"/>
      <c r="K58" s="102"/>
      <c r="L58" s="102" t="s">
        <v>155</v>
      </c>
    </row>
    <row r="59" spans="1:12" ht="21.95" customHeight="1">
      <c r="A59" s="70" t="s">
        <v>196</v>
      </c>
      <c r="B59" s="98">
        <v>5</v>
      </c>
      <c r="C59" s="98" t="s">
        <v>271</v>
      </c>
      <c r="D59" s="99" t="s">
        <v>272</v>
      </c>
      <c r="E59" s="98" t="s">
        <v>160</v>
      </c>
      <c r="F59" s="98" t="s">
        <v>152</v>
      </c>
      <c r="G59" s="98"/>
      <c r="H59" s="100" t="s">
        <v>154</v>
      </c>
      <c r="I59" s="103"/>
      <c r="J59" s="102"/>
      <c r="K59" s="102"/>
      <c r="L59" s="102" t="s">
        <v>155</v>
      </c>
    </row>
    <row r="60" spans="1:12" ht="21.95" customHeight="1">
      <c r="A60" s="70" t="s">
        <v>196</v>
      </c>
      <c r="B60" s="98">
        <v>5</v>
      </c>
      <c r="C60" s="98" t="s">
        <v>273</v>
      </c>
      <c r="D60" s="99" t="s">
        <v>274</v>
      </c>
      <c r="E60" s="98" t="s">
        <v>160</v>
      </c>
      <c r="F60" s="98" t="s">
        <v>152</v>
      </c>
      <c r="G60" s="98"/>
      <c r="H60" s="100" t="s">
        <v>154</v>
      </c>
      <c r="I60" s="103"/>
      <c r="J60" s="102"/>
      <c r="K60" s="102"/>
      <c r="L60" s="102" t="s">
        <v>155</v>
      </c>
    </row>
    <row r="61" spans="1:12" ht="21.95" customHeight="1">
      <c r="B61" s="98">
        <v>5</v>
      </c>
      <c r="C61" s="98" t="s">
        <v>275</v>
      </c>
      <c r="D61" s="99" t="s">
        <v>276</v>
      </c>
      <c r="E61" s="98" t="s">
        <v>219</v>
      </c>
      <c r="F61" s="98" t="s">
        <v>152</v>
      </c>
      <c r="G61" s="98"/>
      <c r="H61" s="100"/>
      <c r="I61" s="103"/>
      <c r="J61" s="102" t="s">
        <v>155</v>
      </c>
      <c r="K61" s="102"/>
      <c r="L61" s="102" t="s">
        <v>155</v>
      </c>
    </row>
    <row r="62" spans="1:12" ht="21.95" customHeight="1">
      <c r="B62" s="98">
        <v>5</v>
      </c>
      <c r="C62" s="98" t="s">
        <v>277</v>
      </c>
      <c r="D62" s="99" t="s">
        <v>278</v>
      </c>
      <c r="E62" s="98" t="s">
        <v>219</v>
      </c>
      <c r="F62" s="98" t="s">
        <v>152</v>
      </c>
      <c r="G62" s="98"/>
      <c r="H62" s="100"/>
      <c r="I62" s="103"/>
      <c r="J62" s="102" t="s">
        <v>155</v>
      </c>
      <c r="K62" s="102"/>
      <c r="L62" s="102" t="s">
        <v>155</v>
      </c>
    </row>
    <row r="63" spans="1:12" ht="21.95" customHeight="1">
      <c r="B63" s="98">
        <v>5</v>
      </c>
      <c r="C63" s="98" t="s">
        <v>279</v>
      </c>
      <c r="D63" s="99" t="s">
        <v>280</v>
      </c>
      <c r="E63" s="98" t="s">
        <v>219</v>
      </c>
      <c r="F63" s="98" t="s">
        <v>152</v>
      </c>
      <c r="G63" s="98"/>
      <c r="H63" s="100" t="s">
        <v>175</v>
      </c>
      <c r="I63" s="103"/>
      <c r="J63" s="102" t="s">
        <v>155</v>
      </c>
      <c r="K63" s="102"/>
      <c r="L63" s="102" t="s">
        <v>155</v>
      </c>
    </row>
    <row r="64" spans="1:12" ht="21.95" customHeight="1">
      <c r="B64" s="98">
        <v>5</v>
      </c>
      <c r="C64" s="98" t="s">
        <v>281</v>
      </c>
      <c r="D64" s="99" t="s">
        <v>282</v>
      </c>
      <c r="E64" s="98" t="s">
        <v>283</v>
      </c>
      <c r="F64" s="98" t="s">
        <v>152</v>
      </c>
      <c r="G64" s="98"/>
      <c r="H64" s="100" t="s">
        <v>154</v>
      </c>
      <c r="I64" s="103"/>
      <c r="J64" s="102"/>
      <c r="K64" s="102"/>
      <c r="L64" s="102" t="s">
        <v>155</v>
      </c>
    </row>
    <row r="65" spans="1:12" ht="21.95" customHeight="1">
      <c r="B65" s="98">
        <v>5</v>
      </c>
      <c r="C65" s="98" t="s">
        <v>284</v>
      </c>
      <c r="D65" s="99" t="s">
        <v>285</v>
      </c>
      <c r="E65" s="98" t="s">
        <v>219</v>
      </c>
      <c r="F65" s="98" t="s">
        <v>152</v>
      </c>
      <c r="G65" s="98"/>
      <c r="H65" s="100" t="s">
        <v>175</v>
      </c>
      <c r="I65" s="103"/>
      <c r="J65" s="102" t="s">
        <v>155</v>
      </c>
      <c r="K65" s="102"/>
      <c r="L65" s="102" t="s">
        <v>155</v>
      </c>
    </row>
    <row r="66" spans="1:12" ht="21.95" customHeight="1">
      <c r="A66" s="70" t="s">
        <v>196</v>
      </c>
      <c r="B66" s="98">
        <v>5</v>
      </c>
      <c r="C66" s="98" t="s">
        <v>286</v>
      </c>
      <c r="D66" s="99" t="s">
        <v>287</v>
      </c>
      <c r="E66" s="98" t="s">
        <v>219</v>
      </c>
      <c r="F66" s="98" t="s">
        <v>152</v>
      </c>
      <c r="G66" s="98"/>
      <c r="H66" s="100"/>
      <c r="I66" s="103"/>
      <c r="J66" s="102" t="s">
        <v>155</v>
      </c>
      <c r="K66" s="102"/>
      <c r="L66" s="102" t="s">
        <v>155</v>
      </c>
    </row>
    <row r="67" spans="1:12" ht="21.95" customHeight="1">
      <c r="B67" s="98">
        <v>5</v>
      </c>
      <c r="C67" s="98" t="s">
        <v>288</v>
      </c>
      <c r="D67" s="99" t="s">
        <v>289</v>
      </c>
      <c r="E67" s="98" t="s">
        <v>219</v>
      </c>
      <c r="F67" s="98" t="s">
        <v>152</v>
      </c>
      <c r="G67" s="98" t="s">
        <v>153</v>
      </c>
      <c r="H67" s="100" t="s">
        <v>175</v>
      </c>
      <c r="I67" s="103"/>
      <c r="J67" s="102" t="s">
        <v>155</v>
      </c>
      <c r="K67" s="102"/>
      <c r="L67" s="102" t="s">
        <v>155</v>
      </c>
    </row>
    <row r="68" spans="1:12" ht="21.95" customHeight="1">
      <c r="B68" s="98">
        <v>5</v>
      </c>
      <c r="C68" s="98" t="s">
        <v>290</v>
      </c>
      <c r="D68" s="99" t="s">
        <v>291</v>
      </c>
      <c r="E68" s="98" t="s">
        <v>292</v>
      </c>
      <c r="F68" s="98" t="s">
        <v>152</v>
      </c>
      <c r="G68" s="98" t="s">
        <v>153</v>
      </c>
      <c r="H68" s="100" t="s">
        <v>154</v>
      </c>
      <c r="I68" s="103"/>
      <c r="J68" s="102"/>
      <c r="K68" s="102" t="s">
        <v>155</v>
      </c>
      <c r="L68" s="102"/>
    </row>
    <row r="69" spans="1:12" ht="21.95" customHeight="1">
      <c r="B69" s="98">
        <v>5</v>
      </c>
      <c r="C69" s="98" t="s">
        <v>293</v>
      </c>
      <c r="D69" s="99" t="s">
        <v>294</v>
      </c>
      <c r="E69" s="98" t="s">
        <v>219</v>
      </c>
      <c r="F69" s="98" t="s">
        <v>152</v>
      </c>
      <c r="G69" s="98"/>
      <c r="H69" s="100" t="s">
        <v>175</v>
      </c>
      <c r="I69" s="103"/>
      <c r="J69" s="102" t="s">
        <v>155</v>
      </c>
      <c r="K69" s="102"/>
      <c r="L69" s="102" t="s">
        <v>155</v>
      </c>
    </row>
    <row r="70" spans="1:12" ht="21.95" customHeight="1">
      <c r="B70" s="98">
        <v>5</v>
      </c>
      <c r="C70" s="98" t="s">
        <v>295</v>
      </c>
      <c r="D70" s="99" t="s">
        <v>296</v>
      </c>
      <c r="E70" s="98" t="s">
        <v>283</v>
      </c>
      <c r="F70" s="98" t="s">
        <v>152</v>
      </c>
      <c r="G70" s="98"/>
      <c r="H70" s="100" t="s">
        <v>154</v>
      </c>
      <c r="I70" s="103"/>
      <c r="J70" s="102"/>
      <c r="K70" s="102"/>
      <c r="L70" s="102" t="s">
        <v>155</v>
      </c>
    </row>
    <row r="71" spans="1:12" ht="21.95" customHeight="1">
      <c r="B71" s="98">
        <v>5</v>
      </c>
      <c r="C71" s="98" t="s">
        <v>297</v>
      </c>
      <c r="D71" s="99" t="s">
        <v>298</v>
      </c>
      <c r="E71" s="98" t="s">
        <v>219</v>
      </c>
      <c r="F71" s="98" t="s">
        <v>152</v>
      </c>
      <c r="G71" s="98"/>
      <c r="H71" s="100" t="s">
        <v>175</v>
      </c>
      <c r="I71" s="103"/>
      <c r="J71" s="102" t="s">
        <v>155</v>
      </c>
      <c r="K71" s="102"/>
      <c r="L71" s="102" t="s">
        <v>155</v>
      </c>
    </row>
    <row r="72" spans="1:12" ht="21.95" customHeight="1">
      <c r="B72" s="98">
        <v>5</v>
      </c>
      <c r="C72" s="98" t="s">
        <v>299</v>
      </c>
      <c r="D72" s="99" t="s">
        <v>300</v>
      </c>
      <c r="E72" s="98" t="s">
        <v>219</v>
      </c>
      <c r="F72" s="98" t="s">
        <v>152</v>
      </c>
      <c r="G72" s="98"/>
      <c r="H72" s="100" t="s">
        <v>175</v>
      </c>
      <c r="I72" s="103"/>
      <c r="J72" s="102" t="s">
        <v>155</v>
      </c>
      <c r="K72" s="102"/>
      <c r="L72" s="102" t="s">
        <v>155</v>
      </c>
    </row>
    <row r="73" spans="1:12" ht="21.95" customHeight="1">
      <c r="B73" s="98">
        <v>5</v>
      </c>
      <c r="C73" s="98" t="s">
        <v>301</v>
      </c>
      <c r="D73" s="99" t="s">
        <v>302</v>
      </c>
      <c r="E73" s="98" t="s">
        <v>219</v>
      </c>
      <c r="F73" s="98" t="s">
        <v>152</v>
      </c>
      <c r="G73" s="98"/>
      <c r="H73" s="100" t="s">
        <v>175</v>
      </c>
      <c r="I73" s="103"/>
      <c r="J73" s="102" t="s">
        <v>155</v>
      </c>
      <c r="K73" s="102"/>
      <c r="L73" s="102" t="s">
        <v>155</v>
      </c>
    </row>
    <row r="74" spans="1:12" ht="21.95" customHeight="1">
      <c r="B74" s="98">
        <v>5</v>
      </c>
      <c r="C74" s="98" t="s">
        <v>303</v>
      </c>
      <c r="D74" s="99" t="s">
        <v>304</v>
      </c>
      <c r="E74" s="98" t="s">
        <v>305</v>
      </c>
      <c r="F74" s="98" t="s">
        <v>152</v>
      </c>
      <c r="G74" s="98"/>
      <c r="H74" s="100" t="s">
        <v>154</v>
      </c>
      <c r="I74" s="103"/>
      <c r="J74" s="102"/>
      <c r="K74" s="102"/>
      <c r="L74" s="102" t="s">
        <v>155</v>
      </c>
    </row>
    <row r="75" spans="1:12" ht="21.95" customHeight="1">
      <c r="B75" s="98">
        <v>5</v>
      </c>
      <c r="C75" s="98" t="s">
        <v>306</v>
      </c>
      <c r="D75" s="99" t="s">
        <v>307</v>
      </c>
      <c r="E75" s="98" t="s">
        <v>219</v>
      </c>
      <c r="F75" s="98" t="s">
        <v>152</v>
      </c>
      <c r="G75" s="98"/>
      <c r="H75" s="100" t="s">
        <v>175</v>
      </c>
      <c r="I75" s="103"/>
      <c r="J75" s="102" t="s">
        <v>155</v>
      </c>
      <c r="K75" s="102"/>
      <c r="L75" s="102" t="s">
        <v>155</v>
      </c>
    </row>
    <row r="76" spans="1:12" ht="21.95" customHeight="1">
      <c r="B76" s="98">
        <v>5</v>
      </c>
      <c r="C76" s="98" t="s">
        <v>308</v>
      </c>
      <c r="D76" s="99" t="s">
        <v>309</v>
      </c>
      <c r="E76" s="98" t="s">
        <v>219</v>
      </c>
      <c r="F76" s="98" t="s">
        <v>152</v>
      </c>
      <c r="G76" s="98"/>
      <c r="H76" s="100" t="s">
        <v>175</v>
      </c>
      <c r="I76" s="103"/>
      <c r="J76" s="102" t="s">
        <v>155</v>
      </c>
      <c r="K76" s="102"/>
      <c r="L76" s="102" t="s">
        <v>155</v>
      </c>
    </row>
    <row r="77" spans="1:12" ht="21.95" customHeight="1">
      <c r="B77" s="98">
        <v>5</v>
      </c>
      <c r="C77" s="98" t="s">
        <v>310</v>
      </c>
      <c r="D77" s="99" t="s">
        <v>311</v>
      </c>
      <c r="E77" s="98" t="s">
        <v>219</v>
      </c>
      <c r="F77" s="98" t="s">
        <v>152</v>
      </c>
      <c r="G77" s="98"/>
      <c r="H77" s="100" t="s">
        <v>175</v>
      </c>
      <c r="I77" s="103"/>
      <c r="J77" s="102" t="s">
        <v>155</v>
      </c>
      <c r="K77" s="102"/>
      <c r="L77" s="102" t="s">
        <v>155</v>
      </c>
    </row>
    <row r="78" spans="1:12" ht="21.95" customHeight="1">
      <c r="B78" s="98">
        <v>5</v>
      </c>
      <c r="C78" s="98" t="s">
        <v>312</v>
      </c>
      <c r="D78" s="99" t="s">
        <v>313</v>
      </c>
      <c r="E78" s="98" t="s">
        <v>219</v>
      </c>
      <c r="F78" s="98" t="s">
        <v>152</v>
      </c>
      <c r="G78" s="98"/>
      <c r="H78" s="100" t="s">
        <v>175</v>
      </c>
      <c r="I78" s="103"/>
      <c r="J78" s="102" t="s">
        <v>155</v>
      </c>
      <c r="K78" s="102"/>
      <c r="L78" s="102" t="s">
        <v>155</v>
      </c>
    </row>
    <row r="79" spans="1:12" ht="21.95" customHeight="1">
      <c r="B79" s="98">
        <v>5</v>
      </c>
      <c r="C79" s="98" t="s">
        <v>314</v>
      </c>
      <c r="D79" s="99" t="s">
        <v>315</v>
      </c>
      <c r="E79" s="98" t="s">
        <v>219</v>
      </c>
      <c r="F79" s="98" t="s">
        <v>152</v>
      </c>
      <c r="G79" s="98"/>
      <c r="H79" s="100" t="s">
        <v>175</v>
      </c>
      <c r="I79" s="103"/>
      <c r="J79" s="102" t="s">
        <v>155</v>
      </c>
      <c r="K79" s="102"/>
      <c r="L79" s="102" t="s">
        <v>155</v>
      </c>
    </row>
    <row r="80" spans="1:12" ht="21.95" customHeight="1">
      <c r="B80" s="98">
        <v>5</v>
      </c>
      <c r="C80" s="98" t="s">
        <v>316</v>
      </c>
      <c r="D80" s="99" t="s">
        <v>317</v>
      </c>
      <c r="E80" s="98" t="s">
        <v>219</v>
      </c>
      <c r="F80" s="98" t="s">
        <v>152</v>
      </c>
      <c r="G80" s="98"/>
      <c r="H80" s="100" t="s">
        <v>175</v>
      </c>
      <c r="I80" s="103"/>
      <c r="J80" s="102" t="s">
        <v>155</v>
      </c>
      <c r="K80" s="102"/>
      <c r="L80" s="102" t="s">
        <v>155</v>
      </c>
    </row>
    <row r="81" spans="1:12" ht="21.95" customHeight="1">
      <c r="B81" s="98">
        <v>5</v>
      </c>
      <c r="C81" s="98" t="s">
        <v>318</v>
      </c>
      <c r="D81" s="99" t="s">
        <v>319</v>
      </c>
      <c r="E81" s="98" t="s">
        <v>219</v>
      </c>
      <c r="F81" s="98" t="s">
        <v>152</v>
      </c>
      <c r="G81" s="98"/>
      <c r="H81" s="100" t="s">
        <v>175</v>
      </c>
      <c r="I81" s="103"/>
      <c r="J81" s="102" t="s">
        <v>155</v>
      </c>
      <c r="K81" s="102"/>
      <c r="L81" s="102" t="s">
        <v>155</v>
      </c>
    </row>
    <row r="82" spans="1:12" ht="21.95" customHeight="1">
      <c r="B82" s="98">
        <v>5</v>
      </c>
      <c r="C82" s="98">
        <v>2300</v>
      </c>
      <c r="D82" s="99" t="s">
        <v>320</v>
      </c>
      <c r="E82" s="98" t="s">
        <v>219</v>
      </c>
      <c r="F82" s="98" t="s">
        <v>152</v>
      </c>
      <c r="G82" s="98" t="s">
        <v>233</v>
      </c>
      <c r="H82" s="100" t="s">
        <v>175</v>
      </c>
      <c r="I82" s="103"/>
      <c r="J82" s="102" t="s">
        <v>155</v>
      </c>
      <c r="K82" s="102"/>
      <c r="L82" s="102" t="s">
        <v>155</v>
      </c>
    </row>
    <row r="83" spans="1:12" ht="21.95" customHeight="1">
      <c r="B83" s="98">
        <v>5</v>
      </c>
      <c r="C83" s="98" t="s">
        <v>321</v>
      </c>
      <c r="D83" s="99" t="s">
        <v>322</v>
      </c>
      <c r="E83" s="98" t="s">
        <v>219</v>
      </c>
      <c r="F83" s="98" t="s">
        <v>152</v>
      </c>
      <c r="G83" s="98"/>
      <c r="H83" s="100" t="s">
        <v>175</v>
      </c>
      <c r="I83" s="103"/>
      <c r="J83" s="102" t="s">
        <v>155</v>
      </c>
      <c r="K83" s="102"/>
      <c r="L83" s="102" t="s">
        <v>155</v>
      </c>
    </row>
    <row r="84" spans="1:12" ht="21.95" customHeight="1">
      <c r="B84" s="98">
        <v>5</v>
      </c>
      <c r="C84" s="98" t="s">
        <v>323</v>
      </c>
      <c r="D84" s="99" t="s">
        <v>324</v>
      </c>
      <c r="E84" s="98" t="s">
        <v>325</v>
      </c>
      <c r="F84" s="98" t="s">
        <v>152</v>
      </c>
      <c r="G84" s="98"/>
      <c r="H84" s="100" t="s">
        <v>154</v>
      </c>
      <c r="I84" s="103"/>
      <c r="J84" s="102"/>
      <c r="K84" s="102"/>
      <c r="L84" s="102" t="s">
        <v>155</v>
      </c>
    </row>
    <row r="85" spans="1:12" ht="21.95" customHeight="1">
      <c r="B85" s="98">
        <v>5</v>
      </c>
      <c r="C85" s="98" t="s">
        <v>326</v>
      </c>
      <c r="D85" s="99" t="s">
        <v>327</v>
      </c>
      <c r="E85" s="98" t="s">
        <v>219</v>
      </c>
      <c r="F85" s="98" t="s">
        <v>152</v>
      </c>
      <c r="G85" s="98"/>
      <c r="H85" s="100" t="s">
        <v>175</v>
      </c>
      <c r="I85" s="103"/>
      <c r="J85" s="102" t="s">
        <v>155</v>
      </c>
      <c r="K85" s="102"/>
      <c r="L85" s="102" t="s">
        <v>155</v>
      </c>
    </row>
    <row r="86" spans="1:12" ht="21.95" customHeight="1">
      <c r="B86" s="98">
        <v>5</v>
      </c>
      <c r="C86" s="98" t="s">
        <v>328</v>
      </c>
      <c r="D86" s="99" t="s">
        <v>329</v>
      </c>
      <c r="E86" s="98" t="s">
        <v>330</v>
      </c>
      <c r="F86" s="98" t="s">
        <v>152</v>
      </c>
      <c r="G86" s="98"/>
      <c r="H86" s="100" t="s">
        <v>154</v>
      </c>
      <c r="I86" s="103"/>
      <c r="J86" s="102"/>
      <c r="K86" s="102"/>
      <c r="L86" s="102" t="s">
        <v>155</v>
      </c>
    </row>
    <row r="87" spans="1:12" ht="21.95" customHeight="1">
      <c r="B87" s="98">
        <v>5</v>
      </c>
      <c r="C87" s="98" t="s">
        <v>331</v>
      </c>
      <c r="D87" s="99" t="s">
        <v>332</v>
      </c>
      <c r="E87" s="98" t="s">
        <v>219</v>
      </c>
      <c r="F87" s="98" t="s">
        <v>152</v>
      </c>
      <c r="G87" s="98"/>
      <c r="H87" s="100" t="s">
        <v>175</v>
      </c>
      <c r="I87" s="103"/>
      <c r="J87" s="102" t="s">
        <v>155</v>
      </c>
      <c r="K87" s="102"/>
      <c r="L87" s="102" t="s">
        <v>155</v>
      </c>
    </row>
    <row r="88" spans="1:12" ht="21.95" customHeight="1">
      <c r="B88" s="98">
        <v>5</v>
      </c>
      <c r="C88" s="98" t="s">
        <v>333</v>
      </c>
      <c r="D88" s="99" t="s">
        <v>334</v>
      </c>
      <c r="E88" s="98" t="s">
        <v>219</v>
      </c>
      <c r="F88" s="98" t="s">
        <v>152</v>
      </c>
      <c r="G88" s="98"/>
      <c r="H88" s="100" t="s">
        <v>175</v>
      </c>
      <c r="I88" s="103"/>
      <c r="J88" s="102" t="s">
        <v>155</v>
      </c>
      <c r="K88" s="102"/>
      <c r="L88" s="102" t="s">
        <v>155</v>
      </c>
    </row>
    <row r="89" spans="1:12" ht="21.95" customHeight="1">
      <c r="B89" s="98">
        <v>5</v>
      </c>
      <c r="C89" s="98" t="s">
        <v>335</v>
      </c>
      <c r="D89" s="99" t="s">
        <v>336</v>
      </c>
      <c r="E89" s="98" t="s">
        <v>337</v>
      </c>
      <c r="F89" s="98" t="s">
        <v>152</v>
      </c>
      <c r="G89" s="98"/>
      <c r="H89" s="100" t="s">
        <v>154</v>
      </c>
      <c r="I89" s="103"/>
      <c r="J89" s="102"/>
      <c r="K89" s="102"/>
      <c r="L89" s="102" t="s">
        <v>155</v>
      </c>
    </row>
    <row r="90" spans="1:12" ht="21.95" customHeight="1">
      <c r="B90" s="98">
        <v>5</v>
      </c>
      <c r="C90" s="98" t="s">
        <v>338</v>
      </c>
      <c r="D90" s="99" t="s">
        <v>339</v>
      </c>
      <c r="E90" s="98" t="s">
        <v>219</v>
      </c>
      <c r="F90" s="98" t="s">
        <v>152</v>
      </c>
      <c r="G90" s="98"/>
      <c r="H90" s="100" t="s">
        <v>175</v>
      </c>
      <c r="I90" s="103"/>
      <c r="J90" s="102" t="s">
        <v>155</v>
      </c>
      <c r="K90" s="102"/>
      <c r="L90" s="102" t="s">
        <v>155</v>
      </c>
    </row>
    <row r="91" spans="1:12" ht="21.95" customHeight="1">
      <c r="B91" s="98">
        <v>5</v>
      </c>
      <c r="C91" s="98" t="s">
        <v>340</v>
      </c>
      <c r="D91" s="99" t="s">
        <v>341</v>
      </c>
      <c r="E91" s="98" t="s">
        <v>219</v>
      </c>
      <c r="F91" s="98" t="s">
        <v>152</v>
      </c>
      <c r="G91" s="98"/>
      <c r="H91" s="100" t="s">
        <v>175</v>
      </c>
      <c r="I91" s="103"/>
      <c r="J91" s="102" t="s">
        <v>155</v>
      </c>
      <c r="K91" s="102"/>
      <c r="L91" s="102" t="s">
        <v>155</v>
      </c>
    </row>
    <row r="92" spans="1:12" ht="21.95" customHeight="1">
      <c r="B92" s="98">
        <v>5</v>
      </c>
      <c r="C92" s="98" t="s">
        <v>342</v>
      </c>
      <c r="D92" s="99" t="s">
        <v>343</v>
      </c>
      <c r="E92" s="98" t="s">
        <v>219</v>
      </c>
      <c r="F92" s="98" t="s">
        <v>152</v>
      </c>
      <c r="G92" s="98" t="s">
        <v>233</v>
      </c>
      <c r="H92" s="100" t="s">
        <v>175</v>
      </c>
      <c r="I92" s="103"/>
      <c r="J92" s="102" t="s">
        <v>155</v>
      </c>
      <c r="K92" s="102"/>
      <c r="L92" s="102" t="s">
        <v>155</v>
      </c>
    </row>
    <row r="93" spans="1:12" ht="21.95" customHeight="1">
      <c r="B93" s="98">
        <v>5</v>
      </c>
      <c r="C93" s="98" t="s">
        <v>344</v>
      </c>
      <c r="D93" s="99" t="s">
        <v>345</v>
      </c>
      <c r="E93" s="98" t="s">
        <v>283</v>
      </c>
      <c r="F93" s="98" t="s">
        <v>152</v>
      </c>
      <c r="G93" s="98"/>
      <c r="H93" s="100" t="s">
        <v>154</v>
      </c>
      <c r="I93" s="103"/>
      <c r="J93" s="102"/>
      <c r="K93" s="102" t="s">
        <v>155</v>
      </c>
      <c r="L93" s="102"/>
    </row>
    <row r="94" spans="1:12" ht="21.95" customHeight="1">
      <c r="B94" s="98">
        <v>5</v>
      </c>
      <c r="C94" s="98" t="s">
        <v>346</v>
      </c>
      <c r="D94" s="99" t="s">
        <v>347</v>
      </c>
      <c r="E94" s="98" t="s">
        <v>283</v>
      </c>
      <c r="F94" s="98" t="s">
        <v>152</v>
      </c>
      <c r="G94" s="98" t="s">
        <v>233</v>
      </c>
      <c r="H94" s="100" t="s">
        <v>154</v>
      </c>
      <c r="I94" s="103"/>
      <c r="J94" s="102"/>
      <c r="K94" s="102" t="s">
        <v>155</v>
      </c>
      <c r="L94" s="102"/>
    </row>
    <row r="95" spans="1:12" ht="21.95" customHeight="1">
      <c r="A95" s="70" t="s">
        <v>196</v>
      </c>
      <c r="B95" s="98">
        <v>5</v>
      </c>
      <c r="C95" s="98" t="s">
        <v>348</v>
      </c>
      <c r="D95" s="99" t="s">
        <v>349</v>
      </c>
      <c r="E95" s="98" t="s">
        <v>219</v>
      </c>
      <c r="F95" s="98" t="s">
        <v>152</v>
      </c>
      <c r="G95" s="98" t="s">
        <v>233</v>
      </c>
      <c r="H95" s="100" t="s">
        <v>175</v>
      </c>
      <c r="I95" s="103"/>
      <c r="J95" s="102"/>
      <c r="K95" s="102"/>
      <c r="L95" s="102" t="s">
        <v>155</v>
      </c>
    </row>
    <row r="96" spans="1:12" ht="21.95" customHeight="1">
      <c r="B96" s="104">
        <v>5.5</v>
      </c>
      <c r="C96" s="104"/>
      <c r="D96" s="92" t="s">
        <v>350</v>
      </c>
      <c r="E96" s="104"/>
      <c r="F96" s="104"/>
      <c r="G96" s="104"/>
      <c r="H96" s="104"/>
      <c r="I96" s="109"/>
      <c r="J96" s="104"/>
      <c r="K96" s="110"/>
      <c r="L96" s="108"/>
    </row>
    <row r="97" spans="2:12" ht="21.95" customHeight="1">
      <c r="B97" s="98">
        <v>6</v>
      </c>
      <c r="C97" s="98" t="s">
        <v>351</v>
      </c>
      <c r="D97" s="99" t="s">
        <v>352</v>
      </c>
      <c r="E97" s="98" t="s">
        <v>292</v>
      </c>
      <c r="F97" s="98" t="s">
        <v>152</v>
      </c>
      <c r="G97" s="98" t="s">
        <v>254</v>
      </c>
      <c r="H97" s="100" t="s">
        <v>154</v>
      </c>
      <c r="I97" s="103"/>
      <c r="J97" s="102"/>
      <c r="K97" s="102"/>
      <c r="L97" s="102" t="s">
        <v>155</v>
      </c>
    </row>
    <row r="98" spans="2:12" ht="21.95" customHeight="1">
      <c r="B98" s="98">
        <v>6</v>
      </c>
      <c r="C98" s="98" t="s">
        <v>353</v>
      </c>
      <c r="D98" s="99" t="s">
        <v>354</v>
      </c>
      <c r="E98" s="98" t="s">
        <v>219</v>
      </c>
      <c r="F98" s="98" t="s">
        <v>152</v>
      </c>
      <c r="G98" s="98"/>
      <c r="H98" s="100" t="s">
        <v>175</v>
      </c>
      <c r="I98" s="103"/>
      <c r="J98" s="102" t="s">
        <v>155</v>
      </c>
      <c r="K98" s="102"/>
      <c r="L98" s="102" t="s">
        <v>155</v>
      </c>
    </row>
    <row r="99" spans="2:12" ht="21.95" customHeight="1">
      <c r="B99" s="98">
        <v>6</v>
      </c>
      <c r="C99" s="98" t="s">
        <v>355</v>
      </c>
      <c r="D99" s="99" t="s">
        <v>356</v>
      </c>
      <c r="E99" s="98" t="s">
        <v>219</v>
      </c>
      <c r="F99" s="98" t="s">
        <v>152</v>
      </c>
      <c r="G99" s="98" t="s">
        <v>254</v>
      </c>
      <c r="H99" s="100" t="s">
        <v>175</v>
      </c>
      <c r="I99" s="103"/>
      <c r="J99" s="102" t="s">
        <v>155</v>
      </c>
      <c r="K99" s="102"/>
      <c r="L99" s="102" t="s">
        <v>155</v>
      </c>
    </row>
    <row r="100" spans="2:12" ht="21.95" customHeight="1">
      <c r="B100" s="98">
        <v>6</v>
      </c>
      <c r="C100" s="98" t="s">
        <v>357</v>
      </c>
      <c r="D100" s="99" t="s">
        <v>358</v>
      </c>
      <c r="E100" s="98" t="s">
        <v>219</v>
      </c>
      <c r="F100" s="98" t="s">
        <v>152</v>
      </c>
      <c r="G100" s="98"/>
      <c r="H100" s="100" t="s">
        <v>175</v>
      </c>
      <c r="I100" s="103"/>
      <c r="J100" s="102" t="s">
        <v>155</v>
      </c>
      <c r="K100" s="102"/>
      <c r="L100" s="102" t="s">
        <v>155</v>
      </c>
    </row>
    <row r="101" spans="2:12" ht="21.95" customHeight="1">
      <c r="B101" s="98">
        <v>6</v>
      </c>
      <c r="C101" s="98" t="s">
        <v>359</v>
      </c>
      <c r="D101" s="99" t="s">
        <v>360</v>
      </c>
      <c r="E101" s="98" t="s">
        <v>219</v>
      </c>
      <c r="F101" s="98" t="s">
        <v>152</v>
      </c>
      <c r="G101" s="98"/>
      <c r="H101" s="100" t="s">
        <v>175</v>
      </c>
      <c r="I101" s="103"/>
      <c r="J101" s="102" t="s">
        <v>155</v>
      </c>
      <c r="K101" s="102"/>
      <c r="L101" s="102" t="s">
        <v>155</v>
      </c>
    </row>
    <row r="102" spans="2:12" ht="21.95" customHeight="1">
      <c r="B102" s="98">
        <v>6</v>
      </c>
      <c r="C102" s="98" t="s">
        <v>361</v>
      </c>
      <c r="D102" s="99" t="s">
        <v>362</v>
      </c>
      <c r="E102" s="98" t="s">
        <v>325</v>
      </c>
      <c r="F102" s="98" t="s">
        <v>152</v>
      </c>
      <c r="G102" s="98"/>
      <c r="H102" s="100" t="s">
        <v>154</v>
      </c>
      <c r="I102" s="103"/>
      <c r="J102" s="102"/>
      <c r="K102" s="102"/>
      <c r="L102" s="102" t="s">
        <v>155</v>
      </c>
    </row>
    <row r="103" spans="2:12" ht="21.95" customHeight="1">
      <c r="B103" s="98">
        <v>6</v>
      </c>
      <c r="C103" s="98" t="s">
        <v>363</v>
      </c>
      <c r="D103" s="99" t="s">
        <v>364</v>
      </c>
      <c r="E103" s="98" t="s">
        <v>292</v>
      </c>
      <c r="F103" s="98" t="s">
        <v>152</v>
      </c>
      <c r="G103" s="98"/>
      <c r="H103" s="100" t="s">
        <v>154</v>
      </c>
      <c r="I103" s="103"/>
      <c r="J103" s="102"/>
      <c r="K103" s="102"/>
      <c r="L103" s="102" t="s">
        <v>155</v>
      </c>
    </row>
    <row r="104" spans="2:12" ht="21.95" customHeight="1">
      <c r="B104" s="98">
        <v>6</v>
      </c>
      <c r="C104" s="98" t="s">
        <v>365</v>
      </c>
      <c r="D104" s="99" t="s">
        <v>366</v>
      </c>
      <c r="E104" s="98" t="s">
        <v>242</v>
      </c>
      <c r="F104" s="98" t="s">
        <v>185</v>
      </c>
      <c r="G104" s="98"/>
      <c r="H104" s="100" t="s">
        <v>175</v>
      </c>
      <c r="I104" s="103"/>
      <c r="J104" s="102" t="s">
        <v>155</v>
      </c>
      <c r="K104" s="102"/>
      <c r="L104" s="102" t="s">
        <v>155</v>
      </c>
    </row>
    <row r="105" spans="2:12" ht="21.95" customHeight="1">
      <c r="B105" s="98">
        <v>6</v>
      </c>
      <c r="C105" s="98" t="s">
        <v>367</v>
      </c>
      <c r="D105" s="99" t="s">
        <v>368</v>
      </c>
      <c r="E105" s="98" t="s">
        <v>219</v>
      </c>
      <c r="F105" s="98" t="s">
        <v>152</v>
      </c>
      <c r="G105" s="98"/>
      <c r="H105" s="100" t="s">
        <v>175</v>
      </c>
      <c r="I105" s="103"/>
      <c r="J105" s="102" t="s">
        <v>155</v>
      </c>
      <c r="K105" s="102"/>
      <c r="L105" s="102" t="s">
        <v>155</v>
      </c>
    </row>
    <row r="106" spans="2:12" ht="21.95" customHeight="1">
      <c r="B106" s="98">
        <v>6</v>
      </c>
      <c r="C106" s="98" t="s">
        <v>369</v>
      </c>
      <c r="D106" s="99" t="s">
        <v>370</v>
      </c>
      <c r="E106" s="98" t="s">
        <v>219</v>
      </c>
      <c r="F106" s="98" t="s">
        <v>152</v>
      </c>
      <c r="G106" s="98" t="s">
        <v>254</v>
      </c>
      <c r="H106" s="100" t="s">
        <v>175</v>
      </c>
      <c r="I106" s="103"/>
      <c r="J106" s="102" t="s">
        <v>155</v>
      </c>
      <c r="K106" s="102"/>
      <c r="L106" s="102" t="s">
        <v>155</v>
      </c>
    </row>
    <row r="107" spans="2:12" ht="21.95" customHeight="1">
      <c r="B107" s="98">
        <v>6</v>
      </c>
      <c r="C107" s="98" t="s">
        <v>371</v>
      </c>
      <c r="D107" s="99" t="s">
        <v>372</v>
      </c>
      <c r="E107" s="98" t="s">
        <v>219</v>
      </c>
      <c r="F107" s="98" t="s">
        <v>152</v>
      </c>
      <c r="G107" s="98" t="s">
        <v>254</v>
      </c>
      <c r="H107" s="100" t="s">
        <v>175</v>
      </c>
      <c r="I107" s="103"/>
      <c r="J107" s="102" t="s">
        <v>155</v>
      </c>
      <c r="K107" s="102"/>
      <c r="L107" s="102" t="s">
        <v>155</v>
      </c>
    </row>
    <row r="108" spans="2:12" ht="21.95" customHeight="1">
      <c r="B108" s="98">
        <v>6</v>
      </c>
      <c r="C108" s="98" t="s">
        <v>373</v>
      </c>
      <c r="D108" s="99" t="s">
        <v>374</v>
      </c>
      <c r="E108" s="98" t="s">
        <v>219</v>
      </c>
      <c r="F108" s="98" t="s">
        <v>152</v>
      </c>
      <c r="G108" s="98" t="s">
        <v>254</v>
      </c>
      <c r="H108" s="100" t="s">
        <v>175</v>
      </c>
      <c r="I108" s="103"/>
      <c r="J108" s="102" t="s">
        <v>155</v>
      </c>
      <c r="K108" s="102"/>
      <c r="L108" s="102" t="s">
        <v>155</v>
      </c>
    </row>
    <row r="109" spans="2:12" ht="21.95" customHeight="1">
      <c r="B109" s="98">
        <v>6</v>
      </c>
      <c r="C109" s="98" t="s">
        <v>375</v>
      </c>
      <c r="D109" s="99" t="s">
        <v>376</v>
      </c>
      <c r="E109" s="98" t="s">
        <v>219</v>
      </c>
      <c r="F109" s="98" t="s">
        <v>152</v>
      </c>
      <c r="G109" s="98"/>
      <c r="H109" s="100" t="s">
        <v>175</v>
      </c>
      <c r="I109" s="103"/>
      <c r="J109" s="102" t="s">
        <v>155</v>
      </c>
      <c r="K109" s="102"/>
      <c r="L109" s="102" t="s">
        <v>155</v>
      </c>
    </row>
    <row r="110" spans="2:12" ht="21.95" customHeight="1">
      <c r="B110" s="98">
        <v>6</v>
      </c>
      <c r="C110" s="98" t="s">
        <v>377</v>
      </c>
      <c r="D110" s="99" t="s">
        <v>378</v>
      </c>
      <c r="E110" s="98" t="s">
        <v>292</v>
      </c>
      <c r="F110" s="98" t="s">
        <v>152</v>
      </c>
      <c r="G110" s="98"/>
      <c r="H110" s="100" t="s">
        <v>154</v>
      </c>
      <c r="I110" s="103"/>
      <c r="J110" s="102"/>
      <c r="K110" s="102"/>
      <c r="L110" s="102" t="s">
        <v>155</v>
      </c>
    </row>
    <row r="111" spans="2:12" ht="21.95" customHeight="1">
      <c r="B111" s="98">
        <v>6</v>
      </c>
      <c r="C111" s="98">
        <v>1778</v>
      </c>
      <c r="D111" s="99" t="s">
        <v>379</v>
      </c>
      <c r="E111" s="98" t="s">
        <v>219</v>
      </c>
      <c r="F111" s="98" t="s">
        <v>152</v>
      </c>
      <c r="G111" s="98"/>
      <c r="H111" s="100" t="s">
        <v>175</v>
      </c>
      <c r="I111" s="103"/>
      <c r="J111" s="102" t="s">
        <v>155</v>
      </c>
      <c r="K111" s="102"/>
      <c r="L111" s="102" t="s">
        <v>155</v>
      </c>
    </row>
    <row r="112" spans="2:12" ht="21.95" customHeight="1">
      <c r="B112" s="98">
        <v>6</v>
      </c>
      <c r="C112" s="98" t="s">
        <v>380</v>
      </c>
      <c r="D112" s="99" t="s">
        <v>381</v>
      </c>
      <c r="E112" s="98" t="s">
        <v>219</v>
      </c>
      <c r="F112" s="98" t="s">
        <v>152</v>
      </c>
      <c r="G112" s="98"/>
      <c r="H112" s="100" t="s">
        <v>175</v>
      </c>
      <c r="I112" s="103"/>
      <c r="J112" s="102" t="s">
        <v>155</v>
      </c>
      <c r="K112" s="102"/>
      <c r="L112" s="102" t="s">
        <v>155</v>
      </c>
    </row>
    <row r="113" spans="1:12" ht="21.95" customHeight="1">
      <c r="B113" s="98">
        <v>6</v>
      </c>
      <c r="C113" s="98" t="s">
        <v>382</v>
      </c>
      <c r="D113" s="99" t="s">
        <v>383</v>
      </c>
      <c r="E113" s="98" t="s">
        <v>219</v>
      </c>
      <c r="F113" s="98" t="s">
        <v>152</v>
      </c>
      <c r="G113" s="98"/>
      <c r="H113" s="100" t="s">
        <v>154</v>
      </c>
      <c r="I113" s="103"/>
      <c r="J113" s="102"/>
      <c r="K113" s="102"/>
      <c r="L113" s="102" t="s">
        <v>155</v>
      </c>
    </row>
    <row r="114" spans="1:12" ht="21.95" customHeight="1">
      <c r="B114" s="98">
        <v>6</v>
      </c>
      <c r="C114" s="98" t="s">
        <v>384</v>
      </c>
      <c r="D114" s="99" t="s">
        <v>385</v>
      </c>
      <c r="E114" s="98" t="s">
        <v>219</v>
      </c>
      <c r="F114" s="98" t="s">
        <v>152</v>
      </c>
      <c r="G114" s="98"/>
      <c r="H114" s="100" t="s">
        <v>175</v>
      </c>
      <c r="I114" s="103"/>
      <c r="J114" s="102" t="s">
        <v>155</v>
      </c>
      <c r="K114" s="102"/>
      <c r="L114" s="102" t="s">
        <v>155</v>
      </c>
    </row>
    <row r="115" spans="1:12" ht="21.95" customHeight="1">
      <c r="B115" s="98">
        <v>6</v>
      </c>
      <c r="C115" s="98" t="s">
        <v>386</v>
      </c>
      <c r="D115" s="99" t="s">
        <v>387</v>
      </c>
      <c r="E115" s="98" t="s">
        <v>219</v>
      </c>
      <c r="F115" s="98" t="s">
        <v>152</v>
      </c>
      <c r="G115" s="98"/>
      <c r="H115" s="100" t="s">
        <v>175</v>
      </c>
      <c r="I115" s="103"/>
      <c r="J115" s="102" t="s">
        <v>155</v>
      </c>
      <c r="K115" s="102"/>
      <c r="L115" s="102" t="s">
        <v>155</v>
      </c>
    </row>
    <row r="116" spans="1:12" ht="21.95" customHeight="1">
      <c r="B116" s="98">
        <v>6</v>
      </c>
      <c r="C116" s="98" t="s">
        <v>388</v>
      </c>
      <c r="D116" s="99" t="s">
        <v>389</v>
      </c>
      <c r="E116" s="98" t="s">
        <v>219</v>
      </c>
      <c r="F116" s="98" t="s">
        <v>152</v>
      </c>
      <c r="G116" s="98"/>
      <c r="H116" s="100" t="s">
        <v>175</v>
      </c>
      <c r="I116" s="103"/>
      <c r="J116" s="102" t="s">
        <v>155</v>
      </c>
      <c r="K116" s="102"/>
      <c r="L116" s="102" t="s">
        <v>155</v>
      </c>
    </row>
    <row r="117" spans="1:12" ht="21.95" customHeight="1">
      <c r="B117" s="98">
        <v>6</v>
      </c>
      <c r="C117" s="98" t="s">
        <v>390</v>
      </c>
      <c r="D117" s="99" t="s">
        <v>391</v>
      </c>
      <c r="E117" s="98" t="s">
        <v>219</v>
      </c>
      <c r="F117" s="98" t="s">
        <v>152</v>
      </c>
      <c r="G117" s="98"/>
      <c r="H117" s="100" t="s">
        <v>175</v>
      </c>
      <c r="I117" s="103"/>
      <c r="J117" s="102" t="s">
        <v>155</v>
      </c>
      <c r="K117" s="102"/>
      <c r="L117" s="102" t="s">
        <v>155</v>
      </c>
    </row>
    <row r="118" spans="1:12" ht="21.95" customHeight="1">
      <c r="B118" s="98">
        <v>6</v>
      </c>
      <c r="C118" s="98" t="s">
        <v>392</v>
      </c>
      <c r="D118" s="99" t="s">
        <v>393</v>
      </c>
      <c r="E118" s="98" t="s">
        <v>219</v>
      </c>
      <c r="F118" s="98" t="s">
        <v>152</v>
      </c>
      <c r="G118" s="98"/>
      <c r="H118" s="100" t="s">
        <v>175</v>
      </c>
      <c r="I118" s="103"/>
      <c r="J118" s="102" t="s">
        <v>155</v>
      </c>
      <c r="K118" s="102"/>
      <c r="L118" s="102" t="s">
        <v>155</v>
      </c>
    </row>
    <row r="119" spans="1:12" ht="21.95" customHeight="1">
      <c r="B119" s="98">
        <v>6</v>
      </c>
      <c r="C119" s="98" t="s">
        <v>394</v>
      </c>
      <c r="D119" s="99" t="s">
        <v>395</v>
      </c>
      <c r="E119" s="98" t="s">
        <v>219</v>
      </c>
      <c r="F119" s="98" t="s">
        <v>152</v>
      </c>
      <c r="G119" s="98"/>
      <c r="H119" s="100" t="s">
        <v>175</v>
      </c>
      <c r="I119" s="103"/>
      <c r="J119" s="102" t="s">
        <v>155</v>
      </c>
      <c r="K119" s="102"/>
      <c r="L119" s="102" t="s">
        <v>155</v>
      </c>
    </row>
    <row r="120" spans="1:12" ht="21.95" customHeight="1">
      <c r="B120" s="98">
        <v>6</v>
      </c>
      <c r="C120" s="98" t="s">
        <v>396</v>
      </c>
      <c r="D120" s="99" t="s">
        <v>397</v>
      </c>
      <c r="E120" s="98" t="s">
        <v>219</v>
      </c>
      <c r="F120" s="98" t="s">
        <v>152</v>
      </c>
      <c r="G120" s="98"/>
      <c r="H120" s="100" t="s">
        <v>175</v>
      </c>
      <c r="I120" s="103"/>
      <c r="J120" s="102" t="s">
        <v>155</v>
      </c>
      <c r="K120" s="102"/>
      <c r="L120" s="102" t="s">
        <v>155</v>
      </c>
    </row>
    <row r="121" spans="1:12" ht="21.95" customHeight="1">
      <c r="B121" s="98">
        <v>6</v>
      </c>
      <c r="C121" s="98" t="s">
        <v>398</v>
      </c>
      <c r="D121" s="99" t="s">
        <v>399</v>
      </c>
      <c r="E121" s="98" t="s">
        <v>219</v>
      </c>
      <c r="F121" s="98" t="s">
        <v>152</v>
      </c>
      <c r="G121" s="98"/>
      <c r="H121" s="100" t="s">
        <v>175</v>
      </c>
      <c r="I121" s="103"/>
      <c r="J121" s="102" t="s">
        <v>155</v>
      </c>
      <c r="K121" s="102"/>
      <c r="L121" s="102" t="s">
        <v>155</v>
      </c>
    </row>
    <row r="122" spans="1:12" ht="21.95" customHeight="1">
      <c r="A122" s="70" t="s">
        <v>196</v>
      </c>
      <c r="B122" s="98">
        <v>6</v>
      </c>
      <c r="C122" s="98">
        <v>1808</v>
      </c>
      <c r="D122" s="99" t="s">
        <v>400</v>
      </c>
      <c r="E122" s="98" t="s">
        <v>401</v>
      </c>
      <c r="F122" s="103" t="s">
        <v>402</v>
      </c>
      <c r="G122" s="98"/>
      <c r="H122" s="100" t="s">
        <v>175</v>
      </c>
      <c r="I122" s="103"/>
      <c r="J122" s="102" t="s">
        <v>155</v>
      </c>
      <c r="K122" s="102"/>
      <c r="L122" s="102" t="s">
        <v>155</v>
      </c>
    </row>
    <row r="123" spans="1:12" ht="21.95" customHeight="1">
      <c r="B123" s="98">
        <v>6</v>
      </c>
      <c r="C123" s="98" t="s">
        <v>403</v>
      </c>
      <c r="D123" s="99" t="s">
        <v>404</v>
      </c>
      <c r="E123" s="98" t="s">
        <v>219</v>
      </c>
      <c r="F123" s="98" t="s">
        <v>152</v>
      </c>
      <c r="G123" s="98"/>
      <c r="H123" s="100" t="s">
        <v>175</v>
      </c>
      <c r="I123" s="103"/>
      <c r="J123" s="102" t="s">
        <v>155</v>
      </c>
      <c r="K123" s="102"/>
      <c r="L123" s="102" t="s">
        <v>155</v>
      </c>
    </row>
    <row r="124" spans="1:12" ht="21.95" customHeight="1">
      <c r="B124" s="98">
        <v>6</v>
      </c>
      <c r="C124" s="98" t="s">
        <v>405</v>
      </c>
      <c r="D124" s="99" t="s">
        <v>406</v>
      </c>
      <c r="E124" s="98" t="s">
        <v>219</v>
      </c>
      <c r="F124" s="98" t="s">
        <v>152</v>
      </c>
      <c r="G124" s="98"/>
      <c r="H124" s="100" t="s">
        <v>175</v>
      </c>
      <c r="I124" s="103"/>
      <c r="J124" s="102" t="s">
        <v>155</v>
      </c>
      <c r="K124" s="102"/>
      <c r="L124" s="102" t="s">
        <v>155</v>
      </c>
    </row>
    <row r="125" spans="1:12" ht="21.95" customHeight="1">
      <c r="B125" s="98">
        <v>6</v>
      </c>
      <c r="C125" s="98" t="s">
        <v>407</v>
      </c>
      <c r="D125" s="99" t="s">
        <v>408</v>
      </c>
      <c r="E125" s="98" t="s">
        <v>219</v>
      </c>
      <c r="F125" s="98" t="s">
        <v>152</v>
      </c>
      <c r="G125" s="98"/>
      <c r="H125" s="100" t="s">
        <v>175</v>
      </c>
      <c r="I125" s="103"/>
      <c r="J125" s="102" t="s">
        <v>155</v>
      </c>
      <c r="K125" s="102"/>
      <c r="L125" s="102" t="s">
        <v>155</v>
      </c>
    </row>
    <row r="126" spans="1:12" ht="21.95" customHeight="1">
      <c r="B126" s="98">
        <v>6</v>
      </c>
      <c r="C126" s="98" t="s">
        <v>409</v>
      </c>
      <c r="D126" s="99" t="s">
        <v>410</v>
      </c>
      <c r="E126" s="98" t="s">
        <v>219</v>
      </c>
      <c r="F126" s="98" t="s">
        <v>152</v>
      </c>
      <c r="G126" s="98"/>
      <c r="H126" s="100" t="s">
        <v>154</v>
      </c>
      <c r="I126" s="103"/>
      <c r="J126" s="102"/>
      <c r="K126" s="102"/>
      <c r="L126" s="102" t="s">
        <v>155</v>
      </c>
    </row>
    <row r="127" spans="1:12" ht="21.95" customHeight="1">
      <c r="B127" s="98">
        <v>6</v>
      </c>
      <c r="C127" s="98" t="s">
        <v>411</v>
      </c>
      <c r="D127" s="99" t="s">
        <v>412</v>
      </c>
      <c r="E127" s="98" t="s">
        <v>325</v>
      </c>
      <c r="F127" s="98" t="s">
        <v>152</v>
      </c>
      <c r="G127" s="98"/>
      <c r="H127" s="100" t="s">
        <v>154</v>
      </c>
      <c r="I127" s="103"/>
      <c r="J127" s="102"/>
      <c r="K127" s="102"/>
      <c r="L127" s="102" t="s">
        <v>155</v>
      </c>
    </row>
    <row r="128" spans="1:12" ht="21.95" customHeight="1">
      <c r="B128" s="98">
        <v>6</v>
      </c>
      <c r="C128" s="98" t="s">
        <v>413</v>
      </c>
      <c r="D128" s="99" t="s">
        <v>414</v>
      </c>
      <c r="E128" s="98" t="s">
        <v>219</v>
      </c>
      <c r="F128" s="98" t="s">
        <v>152</v>
      </c>
      <c r="G128" s="98"/>
      <c r="H128" s="100" t="s">
        <v>175</v>
      </c>
      <c r="I128" s="101"/>
      <c r="J128" s="102" t="s">
        <v>155</v>
      </c>
      <c r="K128" s="113"/>
      <c r="L128" s="113" t="s">
        <v>155</v>
      </c>
    </row>
    <row r="129" spans="1:12" ht="21.95" customHeight="1">
      <c r="B129" s="98">
        <v>6</v>
      </c>
      <c r="C129" s="98" t="s">
        <v>415</v>
      </c>
      <c r="D129" s="99" t="s">
        <v>416</v>
      </c>
      <c r="E129" s="98" t="s">
        <v>219</v>
      </c>
      <c r="F129" s="98" t="s">
        <v>152</v>
      </c>
      <c r="G129" s="98" t="s">
        <v>194</v>
      </c>
      <c r="H129" s="100" t="s">
        <v>154</v>
      </c>
      <c r="I129" s="103"/>
      <c r="J129" s="102"/>
      <c r="K129" s="102"/>
      <c r="L129" s="102" t="s">
        <v>155</v>
      </c>
    </row>
    <row r="130" spans="1:12" ht="21.95" customHeight="1">
      <c r="B130" s="98">
        <v>6</v>
      </c>
      <c r="C130" s="98" t="s">
        <v>348</v>
      </c>
      <c r="D130" s="99" t="s">
        <v>349</v>
      </c>
      <c r="E130" s="98" t="s">
        <v>219</v>
      </c>
      <c r="F130" s="98" t="s">
        <v>152</v>
      </c>
      <c r="G130" s="98" t="s">
        <v>233</v>
      </c>
      <c r="H130" s="100" t="s">
        <v>175</v>
      </c>
      <c r="I130" s="103"/>
      <c r="J130" s="102"/>
      <c r="K130" s="102"/>
      <c r="L130" s="102" t="s">
        <v>155</v>
      </c>
    </row>
    <row r="131" spans="1:12" ht="21.95" customHeight="1">
      <c r="B131" s="104">
        <v>6.5</v>
      </c>
      <c r="C131" s="104"/>
      <c r="D131" s="92" t="s">
        <v>417</v>
      </c>
      <c r="E131" s="104"/>
      <c r="F131" s="104"/>
      <c r="G131" s="104"/>
      <c r="H131" s="104"/>
      <c r="I131" s="109"/>
      <c r="J131" s="104"/>
      <c r="K131" s="110"/>
      <c r="L131" s="108"/>
    </row>
    <row r="132" spans="1:12" ht="21.95" customHeight="1">
      <c r="B132" s="98">
        <v>7</v>
      </c>
      <c r="C132" s="98">
        <v>2015</v>
      </c>
      <c r="D132" s="99" t="s">
        <v>418</v>
      </c>
      <c r="E132" s="98" t="s">
        <v>219</v>
      </c>
      <c r="F132" s="98" t="s">
        <v>152</v>
      </c>
      <c r="G132" s="98" t="s">
        <v>233</v>
      </c>
      <c r="H132" s="100" t="s">
        <v>175</v>
      </c>
      <c r="I132" s="103"/>
      <c r="J132" s="102" t="s">
        <v>155</v>
      </c>
      <c r="K132" s="102"/>
      <c r="L132" s="102" t="s">
        <v>155</v>
      </c>
    </row>
    <row r="133" spans="1:12" ht="21.95" customHeight="1">
      <c r="B133" s="98">
        <v>7</v>
      </c>
      <c r="C133" s="98" t="s">
        <v>419</v>
      </c>
      <c r="D133" s="99" t="s">
        <v>420</v>
      </c>
      <c r="E133" s="98" t="s">
        <v>219</v>
      </c>
      <c r="F133" s="98" t="s">
        <v>152</v>
      </c>
      <c r="G133" s="98"/>
      <c r="H133" s="100" t="s">
        <v>175</v>
      </c>
      <c r="I133" s="103"/>
      <c r="J133" s="102" t="s">
        <v>155</v>
      </c>
      <c r="K133" s="102"/>
      <c r="L133" s="102" t="s">
        <v>155</v>
      </c>
    </row>
    <row r="134" spans="1:12" ht="21.95" customHeight="1">
      <c r="B134" s="98">
        <v>7</v>
      </c>
      <c r="C134" s="98" t="s">
        <v>421</v>
      </c>
      <c r="D134" s="99" t="s">
        <v>422</v>
      </c>
      <c r="E134" s="98" t="s">
        <v>219</v>
      </c>
      <c r="F134" s="98" t="s">
        <v>152</v>
      </c>
      <c r="G134" s="98" t="s">
        <v>233</v>
      </c>
      <c r="H134" s="100" t="s">
        <v>175</v>
      </c>
      <c r="I134" s="103"/>
      <c r="J134" s="102" t="s">
        <v>155</v>
      </c>
      <c r="K134" s="102"/>
      <c r="L134" s="102" t="s">
        <v>155</v>
      </c>
    </row>
    <row r="135" spans="1:12" ht="21.95" customHeight="1">
      <c r="B135" s="98">
        <v>7</v>
      </c>
      <c r="C135" s="98" t="s">
        <v>423</v>
      </c>
      <c r="D135" s="99" t="s">
        <v>424</v>
      </c>
      <c r="E135" s="98" t="s">
        <v>219</v>
      </c>
      <c r="F135" s="98" t="s">
        <v>152</v>
      </c>
      <c r="G135" s="98"/>
      <c r="H135" s="100" t="s">
        <v>175</v>
      </c>
      <c r="I135" s="103"/>
      <c r="J135" s="102" t="s">
        <v>155</v>
      </c>
      <c r="K135" s="102"/>
      <c r="L135" s="102" t="s">
        <v>155</v>
      </c>
    </row>
    <row r="136" spans="1:12" ht="21.95" customHeight="1">
      <c r="B136" s="98">
        <v>7</v>
      </c>
      <c r="C136" s="98" t="s">
        <v>425</v>
      </c>
      <c r="D136" s="99" t="s">
        <v>426</v>
      </c>
      <c r="E136" s="98" t="s">
        <v>219</v>
      </c>
      <c r="F136" s="98" t="s">
        <v>152</v>
      </c>
      <c r="G136" s="98"/>
      <c r="H136" s="100" t="s">
        <v>175</v>
      </c>
      <c r="I136" s="103"/>
      <c r="J136" s="102" t="s">
        <v>155</v>
      </c>
      <c r="K136" s="102"/>
      <c r="L136" s="102" t="s">
        <v>155</v>
      </c>
    </row>
    <row r="137" spans="1:12" ht="21.95" customHeight="1">
      <c r="B137" s="98">
        <v>7</v>
      </c>
      <c r="C137" s="98" t="s">
        <v>427</v>
      </c>
      <c r="D137" s="99" t="s">
        <v>428</v>
      </c>
      <c r="E137" s="98" t="s">
        <v>219</v>
      </c>
      <c r="F137" s="98" t="s">
        <v>152</v>
      </c>
      <c r="G137" s="98" t="s">
        <v>233</v>
      </c>
      <c r="H137" s="100" t="s">
        <v>175</v>
      </c>
      <c r="I137" s="103"/>
      <c r="J137" s="102" t="s">
        <v>155</v>
      </c>
      <c r="K137" s="102"/>
      <c r="L137" s="102" t="s">
        <v>155</v>
      </c>
    </row>
    <row r="138" spans="1:12" ht="21.95" customHeight="1">
      <c r="B138" s="98">
        <v>7</v>
      </c>
      <c r="C138" s="98" t="s">
        <v>429</v>
      </c>
      <c r="D138" s="99" t="s">
        <v>430</v>
      </c>
      <c r="E138" s="98" t="s">
        <v>219</v>
      </c>
      <c r="F138" s="98" t="s">
        <v>152</v>
      </c>
      <c r="G138" s="98"/>
      <c r="H138" s="100" t="s">
        <v>175</v>
      </c>
      <c r="I138" s="103"/>
      <c r="J138" s="102" t="s">
        <v>155</v>
      </c>
      <c r="K138" s="102"/>
      <c r="L138" s="102" t="s">
        <v>155</v>
      </c>
    </row>
    <row r="139" spans="1:12" ht="21.95" customHeight="1">
      <c r="B139" s="98">
        <v>7</v>
      </c>
      <c r="C139" s="98" t="s">
        <v>431</v>
      </c>
      <c r="D139" s="99" t="s">
        <v>432</v>
      </c>
      <c r="E139" s="98" t="s">
        <v>219</v>
      </c>
      <c r="F139" s="98" t="s">
        <v>152</v>
      </c>
      <c r="G139" s="98" t="s">
        <v>233</v>
      </c>
      <c r="H139" s="100" t="s">
        <v>175</v>
      </c>
      <c r="I139" s="103"/>
      <c r="J139" s="102" t="s">
        <v>155</v>
      </c>
      <c r="K139" s="102"/>
      <c r="L139" s="102" t="s">
        <v>155</v>
      </c>
    </row>
    <row r="140" spans="1:12" ht="21.95" customHeight="1">
      <c r="B140" s="98">
        <v>7</v>
      </c>
      <c r="C140" s="98" t="s">
        <v>433</v>
      </c>
      <c r="D140" s="99" t="s">
        <v>434</v>
      </c>
      <c r="E140" s="98" t="s">
        <v>219</v>
      </c>
      <c r="F140" s="98" t="s">
        <v>152</v>
      </c>
      <c r="G140" s="98" t="s">
        <v>237</v>
      </c>
      <c r="H140" s="100" t="s">
        <v>175</v>
      </c>
      <c r="I140" s="103"/>
      <c r="J140" s="102" t="s">
        <v>155</v>
      </c>
      <c r="K140" s="102"/>
      <c r="L140" s="102" t="s">
        <v>155</v>
      </c>
    </row>
    <row r="141" spans="1:12" ht="21.95" customHeight="1">
      <c r="B141" s="98">
        <v>7</v>
      </c>
      <c r="C141" s="98" t="s">
        <v>435</v>
      </c>
      <c r="D141" s="99" t="s">
        <v>436</v>
      </c>
      <c r="E141" s="98" t="s">
        <v>219</v>
      </c>
      <c r="F141" s="98" t="s">
        <v>152</v>
      </c>
      <c r="G141" s="98" t="s">
        <v>233</v>
      </c>
      <c r="H141" s="100" t="s">
        <v>175</v>
      </c>
      <c r="I141" s="103"/>
      <c r="J141" s="102" t="s">
        <v>155</v>
      </c>
      <c r="K141" s="102"/>
      <c r="L141" s="102" t="s">
        <v>155</v>
      </c>
    </row>
    <row r="142" spans="1:12" ht="21.95" customHeight="1">
      <c r="B142" s="98">
        <v>7</v>
      </c>
      <c r="C142" s="98" t="s">
        <v>437</v>
      </c>
      <c r="D142" s="99" t="s">
        <v>438</v>
      </c>
      <c r="E142" s="98" t="s">
        <v>219</v>
      </c>
      <c r="F142" s="98" t="s">
        <v>152</v>
      </c>
      <c r="G142" s="98"/>
      <c r="H142" s="100" t="s">
        <v>175</v>
      </c>
      <c r="I142" s="103"/>
      <c r="J142" s="102" t="s">
        <v>155</v>
      </c>
      <c r="K142" s="102"/>
      <c r="L142" s="102" t="s">
        <v>155</v>
      </c>
    </row>
    <row r="143" spans="1:12" ht="21.95" customHeight="1">
      <c r="B143" s="98">
        <v>7</v>
      </c>
      <c r="C143" s="98" t="s">
        <v>439</v>
      </c>
      <c r="D143" s="99" t="s">
        <v>440</v>
      </c>
      <c r="E143" s="98" t="s">
        <v>219</v>
      </c>
      <c r="F143" s="98" t="s">
        <v>152</v>
      </c>
      <c r="G143" s="98"/>
      <c r="H143" s="100" t="s">
        <v>175</v>
      </c>
      <c r="I143" s="103"/>
      <c r="J143" s="102" t="s">
        <v>155</v>
      </c>
      <c r="K143" s="102"/>
      <c r="L143" s="102" t="s">
        <v>155</v>
      </c>
    </row>
    <row r="144" spans="1:12" ht="21.95" customHeight="1">
      <c r="A144" s="70" t="s">
        <v>196</v>
      </c>
      <c r="B144" s="98">
        <v>7</v>
      </c>
      <c r="C144" s="98" t="s">
        <v>441</v>
      </c>
      <c r="D144" s="99" t="s">
        <v>442</v>
      </c>
      <c r="E144" s="98" t="s">
        <v>401</v>
      </c>
      <c r="F144" s="98"/>
      <c r="G144" s="98"/>
      <c r="H144" s="100" t="s">
        <v>175</v>
      </c>
      <c r="I144" s="103"/>
      <c r="J144" s="102"/>
      <c r="K144" s="102"/>
      <c r="L144" s="102"/>
    </row>
    <row r="145" spans="1:12" ht="21.95" customHeight="1">
      <c r="B145" s="98">
        <v>7</v>
      </c>
      <c r="C145" s="98" t="s">
        <v>443</v>
      </c>
      <c r="D145" s="99" t="s">
        <v>444</v>
      </c>
      <c r="E145" s="98" t="s">
        <v>219</v>
      </c>
      <c r="F145" s="98" t="s">
        <v>152</v>
      </c>
      <c r="G145" s="98"/>
      <c r="H145" s="100" t="s">
        <v>175</v>
      </c>
      <c r="I145" s="103"/>
      <c r="J145" s="102" t="s">
        <v>155</v>
      </c>
      <c r="K145" s="102"/>
      <c r="L145" s="102" t="s">
        <v>155</v>
      </c>
    </row>
    <row r="146" spans="1:12" ht="21.95" customHeight="1">
      <c r="B146" s="98">
        <v>7</v>
      </c>
      <c r="C146" s="98" t="s">
        <v>445</v>
      </c>
      <c r="D146" s="99" t="s">
        <v>446</v>
      </c>
      <c r="E146" s="98" t="s">
        <v>219</v>
      </c>
      <c r="F146" s="98" t="s">
        <v>152</v>
      </c>
      <c r="G146" s="98" t="s">
        <v>447</v>
      </c>
      <c r="H146" s="100" t="s">
        <v>175</v>
      </c>
      <c r="I146" s="103"/>
      <c r="J146" s="102" t="s">
        <v>155</v>
      </c>
      <c r="K146" s="102"/>
      <c r="L146" s="102" t="s">
        <v>155</v>
      </c>
    </row>
    <row r="147" spans="1:12" ht="21.95" customHeight="1">
      <c r="B147" s="98">
        <v>7</v>
      </c>
      <c r="C147" s="98" t="s">
        <v>448</v>
      </c>
      <c r="D147" s="99" t="s">
        <v>449</v>
      </c>
      <c r="E147" s="98" t="s">
        <v>401</v>
      </c>
      <c r="F147" s="98"/>
      <c r="G147" s="98"/>
      <c r="H147" s="100" t="s">
        <v>175</v>
      </c>
      <c r="I147" s="103"/>
      <c r="J147" s="102" t="s">
        <v>155</v>
      </c>
      <c r="K147" s="102"/>
      <c r="L147" s="102" t="s">
        <v>155</v>
      </c>
    </row>
    <row r="148" spans="1:12" ht="21.95" customHeight="1">
      <c r="B148" s="98">
        <v>7</v>
      </c>
      <c r="C148" s="98" t="s">
        <v>450</v>
      </c>
      <c r="D148" s="99" t="s">
        <v>451</v>
      </c>
      <c r="E148" s="98" t="s">
        <v>219</v>
      </c>
      <c r="F148" s="98" t="s">
        <v>152</v>
      </c>
      <c r="G148" s="98" t="s">
        <v>233</v>
      </c>
      <c r="H148" s="100" t="s">
        <v>175</v>
      </c>
      <c r="I148" s="103"/>
      <c r="J148" s="102" t="s">
        <v>155</v>
      </c>
      <c r="K148" s="102"/>
      <c r="L148" s="102" t="s">
        <v>155</v>
      </c>
    </row>
    <row r="149" spans="1:12" ht="21.95" customHeight="1">
      <c r="B149" s="98">
        <v>7</v>
      </c>
      <c r="C149" s="98" t="s">
        <v>452</v>
      </c>
      <c r="D149" s="99" t="s">
        <v>453</v>
      </c>
      <c r="E149" s="98" t="s">
        <v>219</v>
      </c>
      <c r="F149" s="98" t="s">
        <v>152</v>
      </c>
      <c r="G149" s="98"/>
      <c r="H149" s="100" t="s">
        <v>175</v>
      </c>
      <c r="I149" s="103"/>
      <c r="J149" s="102" t="s">
        <v>155</v>
      </c>
      <c r="K149" s="102"/>
      <c r="L149" s="102" t="s">
        <v>155</v>
      </c>
    </row>
    <row r="150" spans="1:12" ht="21.95" customHeight="1">
      <c r="A150" s="70" t="s">
        <v>196</v>
      </c>
      <c r="B150" s="98">
        <v>7</v>
      </c>
      <c r="C150" s="98" t="s">
        <v>454</v>
      </c>
      <c r="D150" s="99" t="s">
        <v>455</v>
      </c>
      <c r="E150" s="98" t="s">
        <v>401</v>
      </c>
      <c r="F150" s="98"/>
      <c r="G150" s="98"/>
      <c r="H150" s="100" t="s">
        <v>175</v>
      </c>
      <c r="I150" s="103"/>
      <c r="J150" s="102"/>
      <c r="K150" s="102"/>
      <c r="L150" s="102"/>
    </row>
    <row r="151" spans="1:12" ht="21.95" customHeight="1">
      <c r="B151" s="98">
        <v>7</v>
      </c>
      <c r="C151" s="98" t="s">
        <v>456</v>
      </c>
      <c r="D151" s="99" t="s">
        <v>457</v>
      </c>
      <c r="E151" s="98" t="s">
        <v>219</v>
      </c>
      <c r="F151" s="98" t="s">
        <v>152</v>
      </c>
      <c r="G151" s="98"/>
      <c r="H151" s="100" t="s">
        <v>175</v>
      </c>
      <c r="I151" s="103"/>
      <c r="J151" s="102" t="s">
        <v>155</v>
      </c>
      <c r="K151" s="102"/>
      <c r="L151" s="102" t="s">
        <v>155</v>
      </c>
    </row>
    <row r="152" spans="1:12" ht="21.95" customHeight="1">
      <c r="B152" s="98">
        <v>7</v>
      </c>
      <c r="C152" s="98" t="s">
        <v>458</v>
      </c>
      <c r="D152" s="99" t="s">
        <v>459</v>
      </c>
      <c r="E152" s="98" t="s">
        <v>219</v>
      </c>
      <c r="F152" s="98" t="s">
        <v>152</v>
      </c>
      <c r="G152" s="98"/>
      <c r="H152" s="100" t="s">
        <v>175</v>
      </c>
      <c r="I152" s="103"/>
      <c r="J152" s="102" t="s">
        <v>155</v>
      </c>
      <c r="K152" s="102"/>
      <c r="L152" s="102" t="s">
        <v>155</v>
      </c>
    </row>
    <row r="153" spans="1:12" ht="21.95" customHeight="1">
      <c r="B153" s="98">
        <v>7</v>
      </c>
      <c r="C153" s="98" t="s">
        <v>460</v>
      </c>
      <c r="D153" s="99" t="s">
        <v>461</v>
      </c>
      <c r="E153" s="98" t="s">
        <v>219</v>
      </c>
      <c r="F153" s="98" t="s">
        <v>152</v>
      </c>
      <c r="G153" s="98"/>
      <c r="H153" s="100" t="s">
        <v>175</v>
      </c>
      <c r="I153" s="103"/>
      <c r="J153" s="102" t="s">
        <v>155</v>
      </c>
      <c r="K153" s="102"/>
      <c r="L153" s="102" t="s">
        <v>155</v>
      </c>
    </row>
    <row r="154" spans="1:12" ht="21.95" customHeight="1">
      <c r="B154" s="98">
        <v>7</v>
      </c>
      <c r="C154" s="98" t="s">
        <v>462</v>
      </c>
      <c r="D154" s="99" t="s">
        <v>463</v>
      </c>
      <c r="E154" s="98" t="s">
        <v>219</v>
      </c>
      <c r="F154" s="98" t="s">
        <v>152</v>
      </c>
      <c r="G154" s="98"/>
      <c r="H154" s="100" t="s">
        <v>175</v>
      </c>
      <c r="I154" s="103"/>
      <c r="J154" s="102" t="s">
        <v>155</v>
      </c>
      <c r="K154" s="102"/>
      <c r="L154" s="102" t="s">
        <v>155</v>
      </c>
    </row>
    <row r="155" spans="1:12" ht="21.95" customHeight="1">
      <c r="A155" s="70" t="s">
        <v>196</v>
      </c>
      <c r="B155" s="98">
        <v>7</v>
      </c>
      <c r="C155" s="98" t="s">
        <v>464</v>
      </c>
      <c r="D155" s="99" t="s">
        <v>465</v>
      </c>
      <c r="E155" s="98" t="s">
        <v>401</v>
      </c>
      <c r="F155" s="98"/>
      <c r="G155" s="98"/>
      <c r="H155" s="100" t="s">
        <v>175</v>
      </c>
      <c r="I155" s="103"/>
      <c r="J155" s="102"/>
      <c r="K155" s="102"/>
      <c r="L155" s="102"/>
    </row>
    <row r="156" spans="1:12" ht="21.95" customHeight="1">
      <c r="B156" s="98">
        <v>9</v>
      </c>
      <c r="C156" s="98" t="s">
        <v>466</v>
      </c>
      <c r="D156" s="99" t="s">
        <v>467</v>
      </c>
      <c r="E156" s="98" t="s">
        <v>219</v>
      </c>
      <c r="F156" s="98" t="s">
        <v>152</v>
      </c>
      <c r="G156" s="98" t="s">
        <v>468</v>
      </c>
      <c r="H156" s="100" t="s">
        <v>175</v>
      </c>
      <c r="I156" s="103"/>
      <c r="J156" s="102" t="s">
        <v>155</v>
      </c>
      <c r="K156" s="102"/>
      <c r="L156" s="102" t="s">
        <v>155</v>
      </c>
    </row>
    <row r="157" spans="1:12" ht="21.95" customHeight="1">
      <c r="B157" s="98">
        <v>7</v>
      </c>
      <c r="C157" s="98" t="s">
        <v>469</v>
      </c>
      <c r="D157" s="99" t="s">
        <v>470</v>
      </c>
      <c r="E157" s="98" t="s">
        <v>219</v>
      </c>
      <c r="F157" s="98" t="s">
        <v>152</v>
      </c>
      <c r="G157" s="98"/>
      <c r="H157" s="100" t="s">
        <v>175</v>
      </c>
      <c r="I157" s="103"/>
      <c r="J157" s="102" t="s">
        <v>155</v>
      </c>
      <c r="K157" s="102"/>
      <c r="L157" s="102" t="s">
        <v>155</v>
      </c>
    </row>
    <row r="158" spans="1:12" ht="21.95" customHeight="1">
      <c r="B158" s="98">
        <v>7</v>
      </c>
      <c r="C158" s="98" t="s">
        <v>471</v>
      </c>
      <c r="D158" s="99" t="s">
        <v>472</v>
      </c>
      <c r="E158" s="98" t="s">
        <v>219</v>
      </c>
      <c r="F158" s="98" t="s">
        <v>152</v>
      </c>
      <c r="G158" s="98"/>
      <c r="H158" s="100" t="s">
        <v>175</v>
      </c>
      <c r="I158" s="103"/>
      <c r="J158" s="102" t="s">
        <v>155</v>
      </c>
      <c r="K158" s="102"/>
      <c r="L158" s="102" t="s">
        <v>155</v>
      </c>
    </row>
    <row r="159" spans="1:12" ht="21.95" customHeight="1">
      <c r="B159" s="98">
        <v>7</v>
      </c>
      <c r="C159" s="114" t="s">
        <v>473</v>
      </c>
      <c r="D159" s="99" t="s">
        <v>474</v>
      </c>
      <c r="E159" s="98" t="s">
        <v>219</v>
      </c>
      <c r="F159" s="98" t="s">
        <v>152</v>
      </c>
      <c r="G159" s="98"/>
      <c r="H159" s="100" t="s">
        <v>175</v>
      </c>
      <c r="I159" s="103"/>
      <c r="J159" s="102" t="s">
        <v>155</v>
      </c>
      <c r="K159" s="102"/>
      <c r="L159" s="102" t="s">
        <v>155</v>
      </c>
    </row>
    <row r="160" spans="1:12" ht="21.95" customHeight="1">
      <c r="B160" s="104">
        <v>7.5</v>
      </c>
      <c r="C160" s="104"/>
      <c r="D160" s="92" t="s">
        <v>475</v>
      </c>
      <c r="E160" s="104"/>
      <c r="F160" s="104"/>
      <c r="G160" s="104"/>
      <c r="H160" s="104"/>
      <c r="I160" s="109"/>
      <c r="J160" s="104"/>
      <c r="K160" s="110"/>
      <c r="L160" s="108"/>
    </row>
    <row r="161" spans="1:12" ht="21.95" customHeight="1">
      <c r="A161" s="70" t="s">
        <v>196</v>
      </c>
      <c r="B161" s="98">
        <v>8</v>
      </c>
      <c r="C161" s="98" t="s">
        <v>476</v>
      </c>
      <c r="D161" s="99" t="s">
        <v>477</v>
      </c>
      <c r="E161" s="98" t="s">
        <v>220</v>
      </c>
      <c r="F161" s="98" t="s">
        <v>220</v>
      </c>
      <c r="G161" s="98" t="s">
        <v>447</v>
      </c>
      <c r="H161" s="100" t="s">
        <v>175</v>
      </c>
      <c r="I161" s="103"/>
      <c r="J161" s="102" t="s">
        <v>155</v>
      </c>
      <c r="K161" s="102"/>
      <c r="L161" s="102" t="s">
        <v>155</v>
      </c>
    </row>
    <row r="162" spans="1:12" ht="21.95" customHeight="1">
      <c r="B162" s="98">
        <v>8</v>
      </c>
      <c r="C162" s="98" t="s">
        <v>478</v>
      </c>
      <c r="D162" s="99" t="s">
        <v>479</v>
      </c>
      <c r="E162" s="98" t="s">
        <v>219</v>
      </c>
      <c r="F162" s="98" t="s">
        <v>220</v>
      </c>
      <c r="G162" s="98"/>
      <c r="H162" s="100" t="s">
        <v>175</v>
      </c>
      <c r="I162" s="103"/>
      <c r="J162" s="102" t="s">
        <v>155</v>
      </c>
      <c r="K162" s="102"/>
      <c r="L162" s="102" t="s">
        <v>155</v>
      </c>
    </row>
    <row r="163" spans="1:12" ht="21.95" customHeight="1">
      <c r="A163" s="70" t="s">
        <v>196</v>
      </c>
      <c r="B163" s="98">
        <v>8</v>
      </c>
      <c r="C163" s="98" t="s">
        <v>480</v>
      </c>
      <c r="D163" s="99" t="s">
        <v>481</v>
      </c>
      <c r="E163" s="98" t="s">
        <v>401</v>
      </c>
      <c r="F163" s="98" t="s">
        <v>220</v>
      </c>
      <c r="G163" s="98"/>
      <c r="H163" s="100" t="s">
        <v>482</v>
      </c>
      <c r="I163" s="101"/>
      <c r="J163" s="102"/>
      <c r="K163" s="102"/>
      <c r="L163" s="102" t="s">
        <v>155</v>
      </c>
    </row>
    <row r="164" spans="1:12" ht="21.95" customHeight="1">
      <c r="B164" s="98">
        <v>8</v>
      </c>
      <c r="C164" s="98" t="s">
        <v>483</v>
      </c>
      <c r="D164" s="99" t="s">
        <v>484</v>
      </c>
      <c r="E164" s="98" t="s">
        <v>242</v>
      </c>
      <c r="F164" s="98" t="s">
        <v>185</v>
      </c>
      <c r="G164" s="98"/>
      <c r="H164" s="100" t="s">
        <v>175</v>
      </c>
      <c r="I164" s="111"/>
      <c r="J164" s="102" t="s">
        <v>155</v>
      </c>
      <c r="K164" s="112"/>
      <c r="L164" s="112" t="s">
        <v>155</v>
      </c>
    </row>
    <row r="165" spans="1:12" ht="21.95" customHeight="1">
      <c r="B165" s="98">
        <v>8</v>
      </c>
      <c r="C165" s="98" t="s">
        <v>485</v>
      </c>
      <c r="D165" s="99" t="s">
        <v>486</v>
      </c>
      <c r="E165" s="98" t="s">
        <v>487</v>
      </c>
      <c r="F165" s="98" t="s">
        <v>488</v>
      </c>
      <c r="G165" s="98"/>
      <c r="H165" s="100" t="s">
        <v>175</v>
      </c>
      <c r="I165" s="103"/>
      <c r="J165" s="102" t="s">
        <v>155</v>
      </c>
      <c r="K165" s="102"/>
      <c r="L165" s="102" t="s">
        <v>155</v>
      </c>
    </row>
    <row r="166" spans="1:12" ht="21.95" customHeight="1">
      <c r="B166" s="98">
        <v>8</v>
      </c>
      <c r="C166" s="98" t="s">
        <v>489</v>
      </c>
      <c r="D166" s="99" t="s">
        <v>490</v>
      </c>
      <c r="E166" s="98" t="s">
        <v>487</v>
      </c>
      <c r="F166" s="98" t="s">
        <v>488</v>
      </c>
      <c r="G166" s="98"/>
      <c r="H166" s="100" t="s">
        <v>175</v>
      </c>
      <c r="I166" s="103"/>
      <c r="J166" s="102" t="s">
        <v>155</v>
      </c>
      <c r="K166" s="102"/>
      <c r="L166" s="102" t="s">
        <v>155</v>
      </c>
    </row>
    <row r="167" spans="1:12" ht="21.95" customHeight="1">
      <c r="B167" s="98">
        <v>8</v>
      </c>
      <c r="C167" s="98" t="s">
        <v>491</v>
      </c>
      <c r="D167" s="99" t="s">
        <v>492</v>
      </c>
      <c r="E167" s="98" t="s">
        <v>487</v>
      </c>
      <c r="F167" s="98" t="s">
        <v>488</v>
      </c>
      <c r="G167" s="98"/>
      <c r="H167" s="100" t="s">
        <v>482</v>
      </c>
      <c r="I167" s="103"/>
      <c r="J167" s="102"/>
      <c r="K167" s="102"/>
      <c r="L167" s="102" t="s">
        <v>155</v>
      </c>
    </row>
    <row r="168" spans="1:12" ht="21.95" customHeight="1">
      <c r="B168" s="98">
        <v>8</v>
      </c>
      <c r="C168" s="98" t="s">
        <v>493</v>
      </c>
      <c r="D168" s="99" t="s">
        <v>494</v>
      </c>
      <c r="E168" s="98" t="s">
        <v>487</v>
      </c>
      <c r="F168" s="98" t="s">
        <v>488</v>
      </c>
      <c r="G168" s="98"/>
      <c r="H168" s="115" t="s">
        <v>482</v>
      </c>
      <c r="I168" s="103"/>
      <c r="J168" s="102"/>
      <c r="K168" s="102"/>
      <c r="L168" s="102" t="s">
        <v>155</v>
      </c>
    </row>
    <row r="169" spans="1:12" ht="27.75" customHeight="1">
      <c r="B169" s="98">
        <v>8</v>
      </c>
      <c r="C169" s="98" t="s">
        <v>495</v>
      </c>
      <c r="D169" s="99" t="s">
        <v>496</v>
      </c>
      <c r="E169" s="98" t="s">
        <v>305</v>
      </c>
      <c r="F169" s="98" t="s">
        <v>497</v>
      </c>
      <c r="G169" s="98" t="s">
        <v>447</v>
      </c>
      <c r="H169" s="100" t="s">
        <v>175</v>
      </c>
      <c r="I169" s="103"/>
      <c r="J169" s="102" t="s">
        <v>155</v>
      </c>
      <c r="K169" s="102"/>
      <c r="L169" s="102" t="s">
        <v>155</v>
      </c>
    </row>
    <row r="170" spans="1:12" ht="21.95" customHeight="1">
      <c r="A170" s="70" t="s">
        <v>196</v>
      </c>
      <c r="B170" s="98">
        <v>8</v>
      </c>
      <c r="C170" s="98" t="s">
        <v>498</v>
      </c>
      <c r="D170" s="99" t="s">
        <v>499</v>
      </c>
      <c r="E170" s="98" t="s">
        <v>401</v>
      </c>
      <c r="F170" s="98" t="s">
        <v>488</v>
      </c>
      <c r="G170" s="98"/>
      <c r="H170" s="100" t="s">
        <v>175</v>
      </c>
      <c r="I170" s="103"/>
      <c r="J170" s="102" t="s">
        <v>155</v>
      </c>
      <c r="K170" s="102"/>
      <c r="L170" s="102" t="s">
        <v>155</v>
      </c>
    </row>
    <row r="171" spans="1:12" ht="21.95" customHeight="1">
      <c r="B171" s="98">
        <v>8</v>
      </c>
      <c r="C171" s="98" t="s">
        <v>500</v>
      </c>
      <c r="D171" s="99" t="s">
        <v>501</v>
      </c>
      <c r="E171" s="98" t="s">
        <v>487</v>
      </c>
      <c r="F171" s="98" t="s">
        <v>488</v>
      </c>
      <c r="G171" s="98"/>
      <c r="H171" s="100" t="s">
        <v>482</v>
      </c>
      <c r="I171" s="103"/>
      <c r="J171" s="102"/>
      <c r="K171" s="102"/>
      <c r="L171" s="102" t="s">
        <v>155</v>
      </c>
    </row>
    <row r="172" spans="1:12" ht="21.95" customHeight="1">
      <c r="B172" s="98">
        <v>8</v>
      </c>
      <c r="C172" s="98" t="s">
        <v>502</v>
      </c>
      <c r="D172" s="99" t="s">
        <v>503</v>
      </c>
      <c r="E172" s="98" t="s">
        <v>487</v>
      </c>
      <c r="F172" s="98" t="s">
        <v>488</v>
      </c>
      <c r="G172" s="98"/>
      <c r="H172" s="100" t="s">
        <v>482</v>
      </c>
      <c r="I172" s="103"/>
      <c r="J172" s="102"/>
      <c r="K172" s="102"/>
      <c r="L172" s="102" t="s">
        <v>155</v>
      </c>
    </row>
    <row r="173" spans="1:12" ht="21.95" customHeight="1">
      <c r="B173" s="98">
        <v>8</v>
      </c>
      <c r="C173" s="98" t="s">
        <v>504</v>
      </c>
      <c r="D173" s="116" t="s">
        <v>505</v>
      </c>
      <c r="E173" s="98" t="s">
        <v>487</v>
      </c>
      <c r="F173" s="98" t="s">
        <v>488</v>
      </c>
      <c r="G173" s="98"/>
      <c r="H173" s="100" t="s">
        <v>482</v>
      </c>
      <c r="I173" s="103"/>
      <c r="J173" s="102"/>
      <c r="K173" s="117"/>
      <c r="L173" s="117" t="s">
        <v>155</v>
      </c>
    </row>
    <row r="174" spans="1:12" ht="21.95" customHeight="1">
      <c r="B174" s="98">
        <v>8</v>
      </c>
      <c r="C174" s="98" t="s">
        <v>506</v>
      </c>
      <c r="D174" s="116" t="s">
        <v>507</v>
      </c>
      <c r="E174" s="98" t="s">
        <v>487</v>
      </c>
      <c r="F174" s="98" t="s">
        <v>488</v>
      </c>
      <c r="G174" s="98"/>
      <c r="H174" s="100" t="s">
        <v>175</v>
      </c>
      <c r="I174" s="103"/>
      <c r="J174" s="102" t="s">
        <v>155</v>
      </c>
      <c r="K174" s="117"/>
      <c r="L174" s="117" t="s">
        <v>155</v>
      </c>
    </row>
    <row r="175" spans="1:12" ht="21.95" customHeight="1">
      <c r="B175" s="98">
        <v>8</v>
      </c>
      <c r="C175" s="98" t="s">
        <v>508</v>
      </c>
      <c r="D175" s="99" t="s">
        <v>509</v>
      </c>
      <c r="E175" s="98" t="s">
        <v>220</v>
      </c>
      <c r="F175" s="98" t="s">
        <v>220</v>
      </c>
      <c r="G175" s="98"/>
      <c r="H175" s="100" t="s">
        <v>175</v>
      </c>
      <c r="I175" s="101"/>
      <c r="J175" s="102" t="s">
        <v>155</v>
      </c>
      <c r="K175" s="118"/>
      <c r="L175" s="118" t="s">
        <v>155</v>
      </c>
    </row>
    <row r="176" spans="1:12" ht="21.95" customHeight="1">
      <c r="A176" s="70" t="s">
        <v>196</v>
      </c>
      <c r="B176" s="98">
        <v>8</v>
      </c>
      <c r="C176" s="98" t="s">
        <v>510</v>
      </c>
      <c r="D176" s="99" t="s">
        <v>511</v>
      </c>
      <c r="E176" s="98"/>
      <c r="F176" s="98"/>
      <c r="G176" s="98"/>
      <c r="H176" s="100" t="s">
        <v>175</v>
      </c>
      <c r="I176" s="103"/>
      <c r="J176" s="102" t="s">
        <v>155</v>
      </c>
      <c r="K176" s="118"/>
      <c r="L176" s="118" t="s">
        <v>155</v>
      </c>
    </row>
    <row r="177" spans="1:12" ht="21.95" customHeight="1">
      <c r="B177" s="98">
        <v>8</v>
      </c>
      <c r="C177" s="98" t="s">
        <v>512</v>
      </c>
      <c r="D177" s="99" t="s">
        <v>513</v>
      </c>
      <c r="E177" s="98" t="s">
        <v>219</v>
      </c>
      <c r="F177" s="98" t="s">
        <v>220</v>
      </c>
      <c r="G177" s="98"/>
      <c r="H177" s="100" t="s">
        <v>175</v>
      </c>
      <c r="I177" s="103"/>
      <c r="J177" s="102" t="s">
        <v>155</v>
      </c>
      <c r="K177" s="102"/>
      <c r="L177" s="102" t="s">
        <v>155</v>
      </c>
    </row>
    <row r="178" spans="1:12" ht="21.95" customHeight="1">
      <c r="B178" s="98">
        <v>8</v>
      </c>
      <c r="C178" s="98" t="s">
        <v>514</v>
      </c>
      <c r="D178" s="99" t="s">
        <v>515</v>
      </c>
      <c r="E178" s="98" t="s">
        <v>219</v>
      </c>
      <c r="F178" s="98" t="s">
        <v>220</v>
      </c>
      <c r="G178" s="98"/>
      <c r="H178" s="100" t="s">
        <v>175</v>
      </c>
      <c r="I178" s="103"/>
      <c r="J178" s="102" t="s">
        <v>155</v>
      </c>
      <c r="K178" s="102"/>
      <c r="L178" s="102" t="s">
        <v>155</v>
      </c>
    </row>
    <row r="179" spans="1:12" ht="21.95" customHeight="1">
      <c r="B179" s="98">
        <v>8</v>
      </c>
      <c r="C179" s="98" t="s">
        <v>516</v>
      </c>
      <c r="D179" s="99" t="s">
        <v>517</v>
      </c>
      <c r="E179" s="98" t="s">
        <v>219</v>
      </c>
      <c r="F179" s="98" t="s">
        <v>220</v>
      </c>
      <c r="G179" s="98"/>
      <c r="H179" s="100" t="s">
        <v>175</v>
      </c>
      <c r="I179" s="103"/>
      <c r="J179" s="102" t="s">
        <v>155</v>
      </c>
      <c r="K179" s="102"/>
      <c r="L179" s="102" t="s">
        <v>155</v>
      </c>
    </row>
    <row r="180" spans="1:12" ht="21.95" customHeight="1">
      <c r="B180" s="98">
        <v>8</v>
      </c>
      <c r="C180" s="98" t="s">
        <v>518</v>
      </c>
      <c r="D180" s="99" t="s">
        <v>519</v>
      </c>
      <c r="E180" s="98" t="s">
        <v>219</v>
      </c>
      <c r="F180" s="98" t="s">
        <v>152</v>
      </c>
      <c r="G180" s="98"/>
      <c r="H180" s="100" t="s">
        <v>175</v>
      </c>
      <c r="I180" s="103"/>
      <c r="J180" s="102" t="s">
        <v>155</v>
      </c>
      <c r="K180" s="102"/>
      <c r="L180" s="102" t="s">
        <v>155</v>
      </c>
    </row>
    <row r="181" spans="1:12" ht="21.95" customHeight="1">
      <c r="B181" s="98">
        <v>8</v>
      </c>
      <c r="C181" s="98" t="s">
        <v>520</v>
      </c>
      <c r="D181" s="99" t="s">
        <v>521</v>
      </c>
      <c r="E181" s="98" t="s">
        <v>522</v>
      </c>
      <c r="F181" s="98" t="s">
        <v>523</v>
      </c>
      <c r="G181" s="98"/>
      <c r="H181" s="100" t="s">
        <v>175</v>
      </c>
      <c r="I181" s="103"/>
      <c r="J181" s="102" t="s">
        <v>155</v>
      </c>
      <c r="K181" s="102"/>
      <c r="L181" s="102" t="s">
        <v>155</v>
      </c>
    </row>
    <row r="182" spans="1:12" ht="21.95" customHeight="1">
      <c r="B182" s="104">
        <v>8.5</v>
      </c>
      <c r="C182" s="104"/>
      <c r="D182" s="92" t="s">
        <v>524</v>
      </c>
      <c r="E182" s="104"/>
      <c r="F182" s="104"/>
      <c r="G182" s="104"/>
      <c r="H182" s="104"/>
      <c r="I182" s="109"/>
      <c r="J182" s="104"/>
      <c r="K182" s="110"/>
      <c r="L182" s="108"/>
    </row>
    <row r="183" spans="1:12" ht="21.95" customHeight="1">
      <c r="B183" s="98">
        <v>9</v>
      </c>
      <c r="C183" s="98" t="s">
        <v>525</v>
      </c>
      <c r="D183" s="99" t="s">
        <v>526</v>
      </c>
      <c r="E183" s="98" t="s">
        <v>527</v>
      </c>
      <c r="F183" s="98" t="s">
        <v>528</v>
      </c>
      <c r="G183" s="98"/>
      <c r="H183" s="100" t="s">
        <v>175</v>
      </c>
      <c r="I183" s="103"/>
      <c r="J183" s="102" t="s">
        <v>155</v>
      </c>
      <c r="K183" s="102"/>
      <c r="L183" s="102" t="s">
        <v>155</v>
      </c>
    </row>
    <row r="184" spans="1:12" ht="21.95" customHeight="1">
      <c r="A184" s="70" t="s">
        <v>196</v>
      </c>
      <c r="B184" s="98">
        <v>9</v>
      </c>
      <c r="C184" s="119" t="s">
        <v>529</v>
      </c>
      <c r="D184" s="116" t="s">
        <v>530</v>
      </c>
      <c r="E184" s="98" t="s">
        <v>401</v>
      </c>
      <c r="F184" s="98"/>
      <c r="G184" s="98"/>
      <c r="H184" s="100"/>
      <c r="I184" s="101"/>
      <c r="J184" s="102" t="s">
        <v>155</v>
      </c>
      <c r="K184" s="113"/>
      <c r="L184" s="113" t="s">
        <v>155</v>
      </c>
    </row>
    <row r="185" spans="1:12" ht="21.95" customHeight="1">
      <c r="B185" s="98">
        <v>9</v>
      </c>
      <c r="C185" s="98" t="s">
        <v>531</v>
      </c>
      <c r="D185" s="99" t="s">
        <v>532</v>
      </c>
      <c r="E185" s="98" t="s">
        <v>527</v>
      </c>
      <c r="F185" s="98" t="s">
        <v>533</v>
      </c>
      <c r="G185" s="98"/>
      <c r="H185" s="100" t="s">
        <v>175</v>
      </c>
      <c r="I185" s="103"/>
      <c r="J185" s="102" t="s">
        <v>155</v>
      </c>
      <c r="K185" s="102"/>
      <c r="L185" s="102" t="s">
        <v>155</v>
      </c>
    </row>
    <row r="186" spans="1:12" ht="21.95" customHeight="1">
      <c r="B186" s="98">
        <v>9</v>
      </c>
      <c r="C186" s="98" t="s">
        <v>534</v>
      </c>
      <c r="D186" s="99" t="s">
        <v>535</v>
      </c>
      <c r="E186" s="98" t="s">
        <v>305</v>
      </c>
      <c r="F186" s="98" t="s">
        <v>497</v>
      </c>
      <c r="G186" s="98"/>
      <c r="H186" s="100" t="s">
        <v>175</v>
      </c>
      <c r="I186" s="103"/>
      <c r="J186" s="102" t="s">
        <v>155</v>
      </c>
      <c r="K186" s="102"/>
      <c r="L186" s="102" t="s">
        <v>155</v>
      </c>
    </row>
    <row r="187" spans="1:12" ht="21.95" customHeight="1">
      <c r="B187" s="98">
        <v>9</v>
      </c>
      <c r="C187" s="98" t="s">
        <v>536</v>
      </c>
      <c r="D187" s="99" t="s">
        <v>537</v>
      </c>
      <c r="E187" s="98" t="s">
        <v>527</v>
      </c>
      <c r="F187" s="98" t="s">
        <v>533</v>
      </c>
      <c r="G187" s="98"/>
      <c r="H187" s="100" t="s">
        <v>175</v>
      </c>
      <c r="I187" s="103"/>
      <c r="J187" s="102" t="s">
        <v>155</v>
      </c>
      <c r="K187" s="102"/>
      <c r="L187" s="102" t="s">
        <v>155</v>
      </c>
    </row>
    <row r="188" spans="1:12" ht="21.95" customHeight="1">
      <c r="B188" s="98">
        <v>9</v>
      </c>
      <c r="C188" s="98" t="s">
        <v>538</v>
      </c>
      <c r="D188" s="99" t="s">
        <v>539</v>
      </c>
      <c r="E188" s="98" t="s">
        <v>242</v>
      </c>
      <c r="F188" s="98" t="s">
        <v>533</v>
      </c>
      <c r="G188" s="98"/>
      <c r="H188" s="100" t="s">
        <v>175</v>
      </c>
      <c r="I188" s="103"/>
      <c r="J188" s="102" t="s">
        <v>155</v>
      </c>
      <c r="K188" s="102"/>
      <c r="L188" s="102" t="s">
        <v>155</v>
      </c>
    </row>
    <row r="189" spans="1:12" ht="21.95" customHeight="1">
      <c r="B189" s="98">
        <v>9</v>
      </c>
      <c r="C189" s="98" t="s">
        <v>540</v>
      </c>
      <c r="D189" s="99" t="s">
        <v>541</v>
      </c>
      <c r="E189" s="98" t="s">
        <v>305</v>
      </c>
      <c r="F189" s="98" t="s">
        <v>497</v>
      </c>
      <c r="G189" s="98"/>
      <c r="H189" s="100" t="s">
        <v>175</v>
      </c>
      <c r="I189" s="103"/>
      <c r="J189" s="102" t="s">
        <v>155</v>
      </c>
      <c r="K189" s="102"/>
      <c r="L189" s="102" t="s">
        <v>155</v>
      </c>
    </row>
    <row r="190" spans="1:12" ht="21.95" customHeight="1">
      <c r="B190" s="98">
        <v>9</v>
      </c>
      <c r="C190" s="98" t="s">
        <v>542</v>
      </c>
      <c r="D190" s="99" t="s">
        <v>543</v>
      </c>
      <c r="E190" s="98" t="s">
        <v>544</v>
      </c>
      <c r="F190" s="98" t="s">
        <v>488</v>
      </c>
      <c r="G190" s="98"/>
      <c r="H190" s="100" t="s">
        <v>175</v>
      </c>
      <c r="I190" s="103"/>
      <c r="J190" s="102" t="s">
        <v>155</v>
      </c>
      <c r="K190" s="102"/>
      <c r="L190" s="102" t="s">
        <v>155</v>
      </c>
    </row>
    <row r="191" spans="1:12" ht="21.95" customHeight="1">
      <c r="B191" s="98">
        <v>9</v>
      </c>
      <c r="C191" s="98" t="s">
        <v>545</v>
      </c>
      <c r="D191" s="99" t="s">
        <v>546</v>
      </c>
      <c r="E191" s="98" t="s">
        <v>242</v>
      </c>
      <c r="F191" s="98" t="s">
        <v>547</v>
      </c>
      <c r="G191" s="98" t="s">
        <v>468</v>
      </c>
      <c r="H191" s="100" t="s">
        <v>175</v>
      </c>
      <c r="I191" s="103"/>
      <c r="J191" s="102" t="s">
        <v>155</v>
      </c>
      <c r="K191" s="102"/>
      <c r="L191" s="102" t="s">
        <v>155</v>
      </c>
    </row>
    <row r="192" spans="1:12" ht="21.95" customHeight="1">
      <c r="B192" s="98">
        <v>9</v>
      </c>
      <c r="C192" s="98" t="s">
        <v>548</v>
      </c>
      <c r="D192" s="99" t="s">
        <v>549</v>
      </c>
      <c r="E192" s="98" t="s">
        <v>527</v>
      </c>
      <c r="F192" s="98" t="s">
        <v>533</v>
      </c>
      <c r="G192" s="98"/>
      <c r="H192" s="100" t="s">
        <v>175</v>
      </c>
      <c r="I192" s="103"/>
      <c r="J192" s="102" t="s">
        <v>155</v>
      </c>
      <c r="K192" s="102"/>
      <c r="L192" s="102" t="s">
        <v>155</v>
      </c>
    </row>
    <row r="193" spans="1:12" ht="21.95" customHeight="1">
      <c r="A193" s="70" t="s">
        <v>196</v>
      </c>
      <c r="B193" s="98">
        <v>9</v>
      </c>
      <c r="C193" s="98" t="s">
        <v>550</v>
      </c>
      <c r="D193" s="99" t="s">
        <v>551</v>
      </c>
      <c r="E193" s="98" t="s">
        <v>552</v>
      </c>
      <c r="F193" s="98" t="s">
        <v>553</v>
      </c>
      <c r="G193" s="98"/>
      <c r="H193" s="100" t="s">
        <v>175</v>
      </c>
      <c r="I193" s="103"/>
      <c r="J193" s="102" t="s">
        <v>155</v>
      </c>
      <c r="K193" s="102"/>
      <c r="L193" s="102" t="s">
        <v>155</v>
      </c>
    </row>
    <row r="194" spans="1:12" ht="21.95" customHeight="1">
      <c r="B194" s="98">
        <v>9</v>
      </c>
      <c r="C194" s="98" t="s">
        <v>554</v>
      </c>
      <c r="D194" s="99" t="s">
        <v>555</v>
      </c>
      <c r="E194" s="98" t="s">
        <v>527</v>
      </c>
      <c r="F194" s="98" t="s">
        <v>533</v>
      </c>
      <c r="G194" s="98" t="s">
        <v>468</v>
      </c>
      <c r="H194" s="100" t="s">
        <v>175</v>
      </c>
      <c r="I194" s="103"/>
      <c r="J194" s="102" t="s">
        <v>155</v>
      </c>
      <c r="K194" s="102"/>
      <c r="L194" s="102" t="s">
        <v>155</v>
      </c>
    </row>
    <row r="195" spans="1:12" ht="21.95" customHeight="1">
      <c r="B195" s="98">
        <v>9</v>
      </c>
      <c r="C195" s="98" t="s">
        <v>556</v>
      </c>
      <c r="D195" s="99" t="s">
        <v>557</v>
      </c>
      <c r="E195" s="98" t="s">
        <v>242</v>
      </c>
      <c r="F195" s="98" t="s">
        <v>185</v>
      </c>
      <c r="G195" s="98"/>
      <c r="H195" s="100" t="s">
        <v>175</v>
      </c>
      <c r="I195" s="103"/>
      <c r="J195" s="102" t="s">
        <v>155</v>
      </c>
      <c r="K195" s="102"/>
      <c r="L195" s="102" t="s">
        <v>155</v>
      </c>
    </row>
    <row r="196" spans="1:12" ht="21.95" customHeight="1">
      <c r="B196" s="98">
        <v>9</v>
      </c>
      <c r="C196" s="98" t="s">
        <v>558</v>
      </c>
      <c r="D196" s="99" t="s">
        <v>559</v>
      </c>
      <c r="E196" s="98" t="s">
        <v>242</v>
      </c>
      <c r="F196" s="98" t="s">
        <v>185</v>
      </c>
      <c r="G196" s="98"/>
      <c r="H196" s="100" t="s">
        <v>175</v>
      </c>
      <c r="I196" s="103"/>
      <c r="J196" s="102" t="s">
        <v>155</v>
      </c>
      <c r="K196" s="102"/>
      <c r="L196" s="102" t="s">
        <v>155</v>
      </c>
    </row>
    <row r="197" spans="1:12" ht="21.95" customHeight="1">
      <c r="B197" s="98">
        <v>9</v>
      </c>
      <c r="C197" s="98" t="s">
        <v>560</v>
      </c>
      <c r="D197" s="99" t="s">
        <v>561</v>
      </c>
      <c r="E197" s="98" t="s">
        <v>305</v>
      </c>
      <c r="F197" s="98" t="s">
        <v>497</v>
      </c>
      <c r="G197" s="98" t="s">
        <v>153</v>
      </c>
      <c r="H197" s="100" t="s">
        <v>175</v>
      </c>
      <c r="I197" s="103"/>
      <c r="J197" s="102" t="s">
        <v>155</v>
      </c>
      <c r="K197" s="102"/>
      <c r="L197" s="102" t="s">
        <v>155</v>
      </c>
    </row>
    <row r="198" spans="1:12" ht="21.95" customHeight="1">
      <c r="B198" s="98">
        <v>9</v>
      </c>
      <c r="C198" s="98" t="s">
        <v>562</v>
      </c>
      <c r="D198" s="99" t="s">
        <v>563</v>
      </c>
      <c r="E198" s="98" t="s">
        <v>564</v>
      </c>
      <c r="F198" s="98" t="s">
        <v>553</v>
      </c>
      <c r="G198" s="98" t="s">
        <v>468</v>
      </c>
      <c r="H198" s="100" t="s">
        <v>175</v>
      </c>
      <c r="I198" s="103"/>
      <c r="J198" s="102" t="s">
        <v>155</v>
      </c>
      <c r="K198" s="102"/>
      <c r="L198" s="102" t="s">
        <v>155</v>
      </c>
    </row>
    <row r="199" spans="1:12" ht="21.95" customHeight="1">
      <c r="B199" s="98">
        <v>9</v>
      </c>
      <c r="C199" s="98" t="s">
        <v>565</v>
      </c>
      <c r="D199" s="99" t="s">
        <v>566</v>
      </c>
      <c r="E199" s="98" t="s">
        <v>305</v>
      </c>
      <c r="F199" s="98" t="s">
        <v>497</v>
      </c>
      <c r="G199" s="98" t="s">
        <v>447</v>
      </c>
      <c r="H199" s="100" t="s">
        <v>175</v>
      </c>
      <c r="I199" s="103"/>
      <c r="J199" s="102" t="s">
        <v>155</v>
      </c>
      <c r="K199" s="102"/>
      <c r="L199" s="102" t="s">
        <v>155</v>
      </c>
    </row>
    <row r="200" spans="1:12" ht="21.95" customHeight="1">
      <c r="B200" s="98">
        <v>9</v>
      </c>
      <c r="C200" s="98" t="s">
        <v>567</v>
      </c>
      <c r="D200" s="99" t="s">
        <v>568</v>
      </c>
      <c r="E200" s="98" t="s">
        <v>184</v>
      </c>
      <c r="F200" s="98" t="s">
        <v>553</v>
      </c>
      <c r="G200" s="98" t="s">
        <v>468</v>
      </c>
      <c r="H200" s="100" t="s">
        <v>175</v>
      </c>
      <c r="I200" s="103"/>
      <c r="J200" s="102" t="s">
        <v>155</v>
      </c>
      <c r="K200" s="102"/>
      <c r="L200" s="102" t="s">
        <v>155</v>
      </c>
    </row>
    <row r="201" spans="1:12" ht="21.95" customHeight="1">
      <c r="B201" s="104">
        <v>9.5</v>
      </c>
      <c r="C201" s="104"/>
      <c r="D201" s="92" t="s">
        <v>569</v>
      </c>
      <c r="E201" s="104"/>
      <c r="F201" s="104"/>
      <c r="G201" s="104"/>
      <c r="H201" s="104"/>
      <c r="I201" s="109"/>
      <c r="J201" s="104"/>
      <c r="K201" s="110"/>
      <c r="L201" s="108"/>
    </row>
    <row r="202" spans="1:12" ht="21.95" customHeight="1">
      <c r="B202" s="98">
        <v>10</v>
      </c>
      <c r="C202" s="98" t="s">
        <v>570</v>
      </c>
      <c r="D202" s="99" t="s">
        <v>571</v>
      </c>
      <c r="E202" s="98" t="s">
        <v>184</v>
      </c>
      <c r="F202" s="98" t="s">
        <v>185</v>
      </c>
      <c r="G202" s="98" t="s">
        <v>153</v>
      </c>
      <c r="H202" s="100" t="s">
        <v>572</v>
      </c>
      <c r="I202" s="101"/>
      <c r="J202" s="102"/>
      <c r="K202" s="120"/>
      <c r="L202" s="120" t="s">
        <v>155</v>
      </c>
    </row>
    <row r="203" spans="1:12" ht="21.95" customHeight="1">
      <c r="B203" s="98">
        <v>10</v>
      </c>
      <c r="C203" s="98" t="s">
        <v>573</v>
      </c>
      <c r="D203" s="99" t="s">
        <v>574</v>
      </c>
      <c r="E203" s="98" t="s">
        <v>184</v>
      </c>
      <c r="F203" s="98" t="s">
        <v>185</v>
      </c>
      <c r="G203" s="98" t="s">
        <v>254</v>
      </c>
      <c r="H203" s="100" t="s">
        <v>572</v>
      </c>
      <c r="I203" s="101"/>
      <c r="J203" s="102"/>
      <c r="K203" s="120"/>
      <c r="L203" s="120" t="s">
        <v>155</v>
      </c>
    </row>
    <row r="204" spans="1:12" ht="21.95" customHeight="1">
      <c r="B204" s="98">
        <v>10</v>
      </c>
      <c r="C204" s="98">
        <v>4604</v>
      </c>
      <c r="D204" s="99" t="s">
        <v>575</v>
      </c>
      <c r="E204" s="98" t="s">
        <v>184</v>
      </c>
      <c r="F204" s="98" t="s">
        <v>185</v>
      </c>
      <c r="G204" s="98"/>
      <c r="H204" s="100" t="s">
        <v>572</v>
      </c>
      <c r="I204" s="121"/>
      <c r="J204" s="102"/>
      <c r="K204" s="120"/>
      <c r="L204" s="120" t="s">
        <v>155</v>
      </c>
    </row>
    <row r="205" spans="1:12" ht="21.95" customHeight="1">
      <c r="B205" s="98">
        <v>10</v>
      </c>
      <c r="C205" s="98" t="s">
        <v>576</v>
      </c>
      <c r="D205" s="99" t="s">
        <v>577</v>
      </c>
      <c r="E205" s="122" t="s">
        <v>242</v>
      </c>
      <c r="F205" s="98" t="s">
        <v>547</v>
      </c>
      <c r="G205" s="98" t="s">
        <v>254</v>
      </c>
      <c r="H205" s="100" t="s">
        <v>175</v>
      </c>
      <c r="I205" s="111"/>
      <c r="J205" s="102" t="s">
        <v>155</v>
      </c>
      <c r="K205" s="112"/>
      <c r="L205" s="112" t="s">
        <v>155</v>
      </c>
    </row>
    <row r="206" spans="1:12" ht="21.95" customHeight="1">
      <c r="B206" s="98">
        <v>10</v>
      </c>
      <c r="C206" s="98" t="s">
        <v>578</v>
      </c>
      <c r="D206" s="99" t="s">
        <v>579</v>
      </c>
      <c r="E206" s="98" t="s">
        <v>184</v>
      </c>
      <c r="F206" s="98" t="s">
        <v>185</v>
      </c>
      <c r="G206" s="98" t="s">
        <v>254</v>
      </c>
      <c r="H206" s="100" t="s">
        <v>572</v>
      </c>
      <c r="I206" s="101"/>
      <c r="J206" s="102"/>
      <c r="K206" s="120"/>
      <c r="L206" s="120" t="s">
        <v>155</v>
      </c>
    </row>
    <row r="207" spans="1:12" ht="21.95" customHeight="1">
      <c r="B207" s="98">
        <v>10</v>
      </c>
      <c r="C207" s="98" t="s">
        <v>580</v>
      </c>
      <c r="D207" s="99" t="s">
        <v>581</v>
      </c>
      <c r="E207" s="98" t="s">
        <v>228</v>
      </c>
      <c r="F207" s="98" t="s">
        <v>152</v>
      </c>
      <c r="G207" s="98" t="s">
        <v>447</v>
      </c>
      <c r="H207" s="100" t="s">
        <v>572</v>
      </c>
      <c r="I207" s="101"/>
      <c r="J207" s="102"/>
      <c r="K207" s="120"/>
      <c r="L207" s="120" t="s">
        <v>155</v>
      </c>
    </row>
    <row r="208" spans="1:12" ht="21.95" customHeight="1">
      <c r="B208" s="98">
        <v>10</v>
      </c>
      <c r="C208" s="98" t="s">
        <v>582</v>
      </c>
      <c r="D208" s="99" t="s">
        <v>583</v>
      </c>
      <c r="E208" s="98" t="s">
        <v>184</v>
      </c>
      <c r="F208" s="98" t="s">
        <v>185</v>
      </c>
      <c r="G208" s="98" t="s">
        <v>254</v>
      </c>
      <c r="H208" s="100" t="s">
        <v>572</v>
      </c>
      <c r="I208" s="101"/>
      <c r="J208" s="102"/>
      <c r="K208" s="120"/>
      <c r="L208" s="120" t="s">
        <v>155</v>
      </c>
    </row>
    <row r="209" spans="1:12" ht="21.95" customHeight="1">
      <c r="B209" s="98">
        <v>10</v>
      </c>
      <c r="C209" s="98" t="s">
        <v>584</v>
      </c>
      <c r="D209" s="99" t="s">
        <v>585</v>
      </c>
      <c r="E209" s="98" t="s">
        <v>184</v>
      </c>
      <c r="F209" s="98" t="s">
        <v>185</v>
      </c>
      <c r="G209" s="98" t="s">
        <v>586</v>
      </c>
      <c r="H209" s="100" t="s">
        <v>175</v>
      </c>
      <c r="I209" s="111"/>
      <c r="J209" s="102" t="s">
        <v>155</v>
      </c>
      <c r="K209" s="112"/>
      <c r="L209" s="112" t="s">
        <v>155</v>
      </c>
    </row>
    <row r="210" spans="1:12" ht="21.95" customHeight="1">
      <c r="A210" s="70" t="s">
        <v>196</v>
      </c>
      <c r="B210" s="98">
        <v>10</v>
      </c>
      <c r="C210" s="98" t="s">
        <v>587</v>
      </c>
      <c r="D210" s="99" t="s">
        <v>588</v>
      </c>
      <c r="E210" s="98" t="s">
        <v>184</v>
      </c>
      <c r="F210" s="98" t="s">
        <v>185</v>
      </c>
      <c r="G210" s="98" t="s">
        <v>254</v>
      </c>
      <c r="H210" s="100" t="s">
        <v>175</v>
      </c>
      <c r="I210" s="103"/>
      <c r="J210" s="102" t="s">
        <v>155</v>
      </c>
      <c r="K210" s="120"/>
      <c r="L210" s="120" t="s">
        <v>155</v>
      </c>
    </row>
    <row r="211" spans="1:12" ht="21.95" customHeight="1">
      <c r="B211" s="98">
        <v>10</v>
      </c>
      <c r="C211" s="98" t="s">
        <v>589</v>
      </c>
      <c r="D211" s="99" t="s">
        <v>590</v>
      </c>
      <c r="E211" s="98" t="s">
        <v>184</v>
      </c>
      <c r="F211" s="98" t="s">
        <v>185</v>
      </c>
      <c r="G211" s="98" t="s">
        <v>254</v>
      </c>
      <c r="H211" s="100" t="s">
        <v>175</v>
      </c>
      <c r="I211" s="111"/>
      <c r="J211" s="102" t="s">
        <v>155</v>
      </c>
      <c r="K211" s="112"/>
      <c r="L211" s="112" t="s">
        <v>155</v>
      </c>
    </row>
    <row r="212" spans="1:12" ht="21.95" customHeight="1">
      <c r="B212" s="98">
        <v>10</v>
      </c>
      <c r="C212" s="98" t="s">
        <v>591</v>
      </c>
      <c r="D212" s="99" t="s">
        <v>592</v>
      </c>
      <c r="E212" s="98" t="s">
        <v>184</v>
      </c>
      <c r="F212" s="98" t="s">
        <v>185</v>
      </c>
      <c r="G212" s="98" t="s">
        <v>254</v>
      </c>
      <c r="H212" s="100" t="s">
        <v>175</v>
      </c>
      <c r="I212" s="103"/>
      <c r="J212" s="102" t="s">
        <v>155</v>
      </c>
      <c r="K212" s="102"/>
      <c r="L212" s="102" t="s">
        <v>155</v>
      </c>
    </row>
    <row r="213" spans="1:12" ht="21.95" customHeight="1">
      <c r="B213" s="98">
        <v>10</v>
      </c>
      <c r="C213" s="98" t="s">
        <v>593</v>
      </c>
      <c r="D213" s="99" t="s">
        <v>594</v>
      </c>
      <c r="E213" s="98" t="s">
        <v>184</v>
      </c>
      <c r="F213" s="98" t="s">
        <v>185</v>
      </c>
      <c r="G213" s="98" t="s">
        <v>254</v>
      </c>
      <c r="H213" s="100" t="s">
        <v>572</v>
      </c>
      <c r="I213" s="101"/>
      <c r="J213" s="102"/>
      <c r="K213" s="102"/>
      <c r="L213" s="102" t="s">
        <v>155</v>
      </c>
    </row>
    <row r="214" spans="1:12" ht="21.95" customHeight="1">
      <c r="B214" s="98">
        <v>10</v>
      </c>
      <c r="C214" s="98" t="s">
        <v>595</v>
      </c>
      <c r="D214" s="99" t="s">
        <v>596</v>
      </c>
      <c r="E214" s="98" t="s">
        <v>184</v>
      </c>
      <c r="F214" s="98" t="s">
        <v>185</v>
      </c>
      <c r="G214" s="98" t="s">
        <v>254</v>
      </c>
      <c r="H214" s="100" t="s">
        <v>572</v>
      </c>
      <c r="I214" s="101"/>
      <c r="J214" s="102"/>
      <c r="K214" s="102"/>
      <c r="L214" s="102" t="s">
        <v>155</v>
      </c>
    </row>
    <row r="215" spans="1:12" ht="21.95" customHeight="1">
      <c r="B215" s="98">
        <v>10</v>
      </c>
      <c r="C215" s="98" t="s">
        <v>597</v>
      </c>
      <c r="D215" s="99" t="s">
        <v>598</v>
      </c>
      <c r="E215" s="98" t="s">
        <v>184</v>
      </c>
      <c r="F215" s="98" t="s">
        <v>185</v>
      </c>
      <c r="G215" s="98" t="s">
        <v>254</v>
      </c>
      <c r="H215" s="100" t="s">
        <v>175</v>
      </c>
      <c r="I215" s="103"/>
      <c r="J215" s="102" t="s">
        <v>155</v>
      </c>
      <c r="K215" s="102"/>
      <c r="L215" s="102" t="s">
        <v>155</v>
      </c>
    </row>
    <row r="216" spans="1:12" ht="21.95" customHeight="1">
      <c r="A216" s="70" t="s">
        <v>196</v>
      </c>
      <c r="B216" s="98">
        <v>10</v>
      </c>
      <c r="C216" s="98" t="s">
        <v>599</v>
      </c>
      <c r="D216" s="99" t="s">
        <v>600</v>
      </c>
      <c r="E216" s="98" t="s">
        <v>487</v>
      </c>
      <c r="F216" s="98" t="s">
        <v>152</v>
      </c>
      <c r="G216" s="98" t="s">
        <v>254</v>
      </c>
      <c r="H216" s="100" t="s">
        <v>572</v>
      </c>
      <c r="I216" s="103"/>
      <c r="J216" s="102"/>
      <c r="K216" s="102"/>
      <c r="L216" s="102" t="s">
        <v>155</v>
      </c>
    </row>
    <row r="217" spans="1:12" ht="21.95" customHeight="1">
      <c r="B217" s="98">
        <v>10</v>
      </c>
      <c r="C217" s="98" t="s">
        <v>601</v>
      </c>
      <c r="D217" s="99" t="s">
        <v>602</v>
      </c>
      <c r="E217" s="98" t="s">
        <v>184</v>
      </c>
      <c r="F217" s="98" t="s">
        <v>185</v>
      </c>
      <c r="G217" s="98" t="s">
        <v>254</v>
      </c>
      <c r="H217" s="100" t="s">
        <v>572</v>
      </c>
      <c r="I217" s="101"/>
      <c r="J217" s="102"/>
      <c r="K217" s="102"/>
      <c r="L217" s="102" t="s">
        <v>155</v>
      </c>
    </row>
    <row r="218" spans="1:12" ht="21.95" customHeight="1">
      <c r="B218" s="98">
        <v>10</v>
      </c>
      <c r="C218" s="98" t="s">
        <v>603</v>
      </c>
      <c r="D218" s="99" t="s">
        <v>604</v>
      </c>
      <c r="E218" s="98" t="s">
        <v>184</v>
      </c>
      <c r="F218" s="98" t="s">
        <v>185</v>
      </c>
      <c r="G218" s="98" t="s">
        <v>254</v>
      </c>
      <c r="H218" s="100" t="s">
        <v>175</v>
      </c>
      <c r="I218" s="103"/>
      <c r="J218" s="102" t="s">
        <v>155</v>
      </c>
      <c r="K218" s="102"/>
      <c r="L218" s="102" t="s">
        <v>155</v>
      </c>
    </row>
    <row r="219" spans="1:12" ht="21.95" customHeight="1">
      <c r="B219" s="98">
        <v>10</v>
      </c>
      <c r="C219" s="98" t="s">
        <v>605</v>
      </c>
      <c r="D219" s="99" t="s">
        <v>606</v>
      </c>
      <c r="E219" s="98" t="s">
        <v>184</v>
      </c>
      <c r="F219" s="98" t="s">
        <v>185</v>
      </c>
      <c r="G219" s="98" t="s">
        <v>254</v>
      </c>
      <c r="H219" s="100" t="s">
        <v>572</v>
      </c>
      <c r="I219" s="101"/>
      <c r="J219" s="102"/>
      <c r="K219" s="102"/>
      <c r="L219" s="102" t="s">
        <v>155</v>
      </c>
    </row>
    <row r="220" spans="1:12" ht="21.95" customHeight="1">
      <c r="B220" s="98">
        <v>10</v>
      </c>
      <c r="C220" s="98" t="s">
        <v>607</v>
      </c>
      <c r="D220" s="99" t="s">
        <v>608</v>
      </c>
      <c r="E220" s="98" t="s">
        <v>184</v>
      </c>
      <c r="F220" s="98" t="s">
        <v>185</v>
      </c>
      <c r="G220" s="98" t="s">
        <v>254</v>
      </c>
      <c r="H220" s="100" t="s">
        <v>175</v>
      </c>
      <c r="I220" s="103"/>
      <c r="J220" s="102" t="s">
        <v>155</v>
      </c>
      <c r="K220" s="102"/>
      <c r="L220" s="102" t="s">
        <v>155</v>
      </c>
    </row>
    <row r="221" spans="1:12" ht="21.95" customHeight="1">
      <c r="B221" s="98">
        <v>10</v>
      </c>
      <c r="C221" s="98" t="s">
        <v>609</v>
      </c>
      <c r="D221" s="99" t="s">
        <v>610</v>
      </c>
      <c r="E221" s="98" t="s">
        <v>184</v>
      </c>
      <c r="F221" s="98" t="s">
        <v>185</v>
      </c>
      <c r="G221" s="98" t="s">
        <v>254</v>
      </c>
      <c r="H221" s="100" t="s">
        <v>175</v>
      </c>
      <c r="I221" s="103"/>
      <c r="J221" s="102" t="s">
        <v>155</v>
      </c>
      <c r="K221" s="102"/>
      <c r="L221" s="102" t="s">
        <v>155</v>
      </c>
    </row>
    <row r="222" spans="1:12" ht="21.95" customHeight="1">
      <c r="B222" s="98">
        <v>10</v>
      </c>
      <c r="C222" s="98" t="s">
        <v>611</v>
      </c>
      <c r="D222" s="99" t="s">
        <v>612</v>
      </c>
      <c r="E222" s="98" t="s">
        <v>184</v>
      </c>
      <c r="F222" s="98" t="s">
        <v>185</v>
      </c>
      <c r="G222" s="98" t="s">
        <v>153</v>
      </c>
      <c r="H222" s="100" t="s">
        <v>175</v>
      </c>
      <c r="I222" s="111"/>
      <c r="J222" s="102" t="s">
        <v>155</v>
      </c>
      <c r="K222" s="112"/>
      <c r="L222" s="112" t="s">
        <v>155</v>
      </c>
    </row>
    <row r="223" spans="1:12" ht="21.95" customHeight="1">
      <c r="B223" s="98">
        <v>10</v>
      </c>
      <c r="C223" s="98" t="s">
        <v>613</v>
      </c>
      <c r="D223" s="99" t="s">
        <v>614</v>
      </c>
      <c r="E223" s="98" t="s">
        <v>184</v>
      </c>
      <c r="F223" s="98" t="s">
        <v>185</v>
      </c>
      <c r="G223" s="98" t="s">
        <v>254</v>
      </c>
      <c r="H223" s="100" t="s">
        <v>572</v>
      </c>
      <c r="I223" s="101"/>
      <c r="J223" s="102"/>
      <c r="K223" s="102"/>
      <c r="L223" s="102" t="s">
        <v>155</v>
      </c>
    </row>
    <row r="224" spans="1:12" ht="21.95" customHeight="1">
      <c r="B224" s="98">
        <v>10</v>
      </c>
      <c r="C224" s="98" t="s">
        <v>615</v>
      </c>
      <c r="D224" s="99" t="s">
        <v>616</v>
      </c>
      <c r="E224" s="98" t="s">
        <v>184</v>
      </c>
      <c r="F224" s="98" t="s">
        <v>185</v>
      </c>
      <c r="G224" s="98" t="s">
        <v>254</v>
      </c>
      <c r="H224" s="100" t="s">
        <v>572</v>
      </c>
      <c r="I224" s="101"/>
      <c r="J224" s="102"/>
      <c r="K224" s="102"/>
      <c r="L224" s="102" t="s">
        <v>155</v>
      </c>
    </row>
    <row r="225" spans="1:12" ht="21.95" customHeight="1">
      <c r="B225" s="104">
        <v>10.5</v>
      </c>
      <c r="C225" s="104"/>
      <c r="D225" s="92" t="s">
        <v>617</v>
      </c>
      <c r="E225" s="104"/>
      <c r="F225" s="104"/>
      <c r="G225" s="104"/>
      <c r="H225" s="104"/>
      <c r="I225" s="109"/>
      <c r="J225" s="104"/>
      <c r="K225" s="110"/>
      <c r="L225" s="108"/>
    </row>
    <row r="226" spans="1:12" ht="21.95" customHeight="1">
      <c r="B226" s="98">
        <v>11</v>
      </c>
      <c r="C226" s="98" t="s">
        <v>618</v>
      </c>
      <c r="D226" s="99" t="s">
        <v>619</v>
      </c>
      <c r="E226" s="98" t="s">
        <v>184</v>
      </c>
      <c r="F226" s="98" t="s">
        <v>553</v>
      </c>
      <c r="G226" s="98" t="s">
        <v>468</v>
      </c>
      <c r="H226" s="100" t="s">
        <v>175</v>
      </c>
      <c r="I226" s="103"/>
      <c r="J226" s="102" t="s">
        <v>155</v>
      </c>
      <c r="K226" s="102"/>
      <c r="L226" s="102" t="s">
        <v>155</v>
      </c>
    </row>
    <row r="227" spans="1:12" ht="21.95" customHeight="1">
      <c r="B227" s="98">
        <v>11</v>
      </c>
      <c r="C227" s="98">
        <v>4757</v>
      </c>
      <c r="D227" s="99" t="s">
        <v>620</v>
      </c>
      <c r="E227" s="98" t="s">
        <v>184</v>
      </c>
      <c r="F227" s="98" t="s">
        <v>185</v>
      </c>
      <c r="G227" s="98"/>
      <c r="H227" s="100" t="s">
        <v>175</v>
      </c>
      <c r="I227" s="103"/>
      <c r="J227" s="102" t="s">
        <v>155</v>
      </c>
      <c r="K227" s="102"/>
      <c r="L227" s="102" t="s">
        <v>155</v>
      </c>
    </row>
    <row r="228" spans="1:12" ht="21.95" customHeight="1">
      <c r="B228" s="98">
        <v>11</v>
      </c>
      <c r="C228" s="123">
        <v>4142</v>
      </c>
      <c r="D228" s="124" t="s">
        <v>621</v>
      </c>
      <c r="E228" s="98" t="s">
        <v>184</v>
      </c>
      <c r="F228" s="98" t="s">
        <v>185</v>
      </c>
      <c r="G228" s="98"/>
      <c r="H228" s="100" t="s">
        <v>175</v>
      </c>
      <c r="I228" s="125"/>
      <c r="J228" s="102" t="s">
        <v>155</v>
      </c>
      <c r="K228" s="117"/>
      <c r="L228" s="117" t="s">
        <v>155</v>
      </c>
    </row>
    <row r="229" spans="1:12" ht="21.95" customHeight="1">
      <c r="B229" s="98">
        <v>11</v>
      </c>
      <c r="C229" s="126" t="s">
        <v>622</v>
      </c>
      <c r="D229" s="116" t="s">
        <v>623</v>
      </c>
      <c r="E229" s="98" t="s">
        <v>184</v>
      </c>
      <c r="F229" s="98" t="s">
        <v>185</v>
      </c>
      <c r="G229" s="98"/>
      <c r="H229" s="100" t="s">
        <v>175</v>
      </c>
      <c r="I229" s="125"/>
      <c r="J229" s="102" t="s">
        <v>155</v>
      </c>
      <c r="K229" s="117"/>
      <c r="L229" s="117" t="s">
        <v>155</v>
      </c>
    </row>
    <row r="230" spans="1:12" ht="21.95" customHeight="1">
      <c r="B230" s="98">
        <v>11</v>
      </c>
      <c r="C230" s="127" t="s">
        <v>624</v>
      </c>
      <c r="D230" s="99" t="s">
        <v>625</v>
      </c>
      <c r="E230" s="98" t="s">
        <v>184</v>
      </c>
      <c r="F230" s="98" t="s">
        <v>185</v>
      </c>
      <c r="G230" s="98"/>
      <c r="H230" s="100" t="s">
        <v>175</v>
      </c>
      <c r="I230" s="128"/>
      <c r="J230" s="102" t="s">
        <v>155</v>
      </c>
      <c r="K230" s="118"/>
      <c r="L230" s="118" t="s">
        <v>155</v>
      </c>
    </row>
    <row r="231" spans="1:12" ht="21.95" customHeight="1">
      <c r="B231" s="98">
        <v>11</v>
      </c>
      <c r="C231" s="127" t="s">
        <v>626</v>
      </c>
      <c r="D231" s="99" t="s">
        <v>627</v>
      </c>
      <c r="E231" s="98" t="s">
        <v>184</v>
      </c>
      <c r="F231" s="98" t="s">
        <v>185</v>
      </c>
      <c r="G231" s="98"/>
      <c r="H231" s="100" t="s">
        <v>482</v>
      </c>
      <c r="I231" s="128"/>
      <c r="J231" s="102"/>
      <c r="K231" s="118"/>
      <c r="L231" s="118" t="s">
        <v>155</v>
      </c>
    </row>
    <row r="232" spans="1:12" ht="21.95" customHeight="1">
      <c r="B232" s="98">
        <v>11</v>
      </c>
      <c r="C232" s="98" t="s">
        <v>628</v>
      </c>
      <c r="D232" s="99" t="s">
        <v>629</v>
      </c>
      <c r="E232" s="98" t="s">
        <v>184</v>
      </c>
      <c r="F232" s="98" t="s">
        <v>185</v>
      </c>
      <c r="G232" s="98" t="s">
        <v>447</v>
      </c>
      <c r="H232" s="100" t="s">
        <v>175</v>
      </c>
      <c r="I232" s="103"/>
      <c r="J232" s="102" t="s">
        <v>155</v>
      </c>
      <c r="K232" s="102"/>
      <c r="L232" s="102" t="s">
        <v>155</v>
      </c>
    </row>
    <row r="233" spans="1:12" ht="21.95" customHeight="1">
      <c r="B233" s="98">
        <v>11</v>
      </c>
      <c r="C233" s="98" t="s">
        <v>630</v>
      </c>
      <c r="D233" s="99" t="s">
        <v>631</v>
      </c>
      <c r="E233" s="98" t="s">
        <v>184</v>
      </c>
      <c r="F233" s="98" t="s">
        <v>185</v>
      </c>
      <c r="G233" s="98" t="s">
        <v>447</v>
      </c>
      <c r="H233" s="100" t="s">
        <v>572</v>
      </c>
      <c r="I233" s="101"/>
      <c r="J233" s="102"/>
      <c r="K233" s="102"/>
      <c r="L233" s="102" t="s">
        <v>155</v>
      </c>
    </row>
    <row r="234" spans="1:12" ht="21.95" customHeight="1">
      <c r="B234" s="98">
        <v>11</v>
      </c>
      <c r="C234" s="98" t="s">
        <v>632</v>
      </c>
      <c r="D234" s="129" t="s">
        <v>633</v>
      </c>
      <c r="E234" s="98" t="s">
        <v>184</v>
      </c>
      <c r="F234" s="98" t="s">
        <v>185</v>
      </c>
      <c r="G234" s="98" t="s">
        <v>447</v>
      </c>
      <c r="H234" s="100" t="s">
        <v>175</v>
      </c>
      <c r="I234" s="103"/>
      <c r="J234" s="102" t="s">
        <v>155</v>
      </c>
      <c r="K234" s="102"/>
      <c r="L234" s="102" t="s">
        <v>155</v>
      </c>
    </row>
    <row r="235" spans="1:12" ht="21.95" customHeight="1">
      <c r="B235" s="98">
        <v>11</v>
      </c>
      <c r="C235" s="98" t="s">
        <v>634</v>
      </c>
      <c r="D235" s="99" t="s">
        <v>635</v>
      </c>
      <c r="E235" s="98" t="s">
        <v>184</v>
      </c>
      <c r="F235" s="98" t="s">
        <v>185</v>
      </c>
      <c r="G235" s="98" t="s">
        <v>153</v>
      </c>
      <c r="H235" s="100" t="s">
        <v>572</v>
      </c>
      <c r="I235" s="101"/>
      <c r="J235" s="102"/>
      <c r="K235" s="102"/>
      <c r="L235" s="102" t="s">
        <v>155</v>
      </c>
    </row>
    <row r="236" spans="1:12" ht="21.95" customHeight="1">
      <c r="B236" s="98">
        <v>11</v>
      </c>
      <c r="C236" s="98" t="s">
        <v>636</v>
      </c>
      <c r="D236" s="99" t="s">
        <v>637</v>
      </c>
      <c r="E236" s="98" t="s">
        <v>305</v>
      </c>
      <c r="F236" s="98" t="s">
        <v>497</v>
      </c>
      <c r="G236" s="98"/>
      <c r="H236" s="100" t="s">
        <v>175</v>
      </c>
      <c r="I236" s="103"/>
      <c r="J236" s="102" t="s">
        <v>155</v>
      </c>
      <c r="K236" s="102"/>
      <c r="L236" s="102" t="s">
        <v>155</v>
      </c>
    </row>
    <row r="237" spans="1:12" ht="21.95" customHeight="1">
      <c r="B237" s="98">
        <v>11</v>
      </c>
      <c r="C237" s="98" t="s">
        <v>638</v>
      </c>
      <c r="D237" s="99" t="s">
        <v>639</v>
      </c>
      <c r="E237" s="98" t="s">
        <v>184</v>
      </c>
      <c r="F237" s="98" t="s">
        <v>185</v>
      </c>
      <c r="G237" s="98" t="s">
        <v>153</v>
      </c>
      <c r="H237" s="100" t="s">
        <v>175</v>
      </c>
      <c r="I237" s="103"/>
      <c r="J237" s="102" t="s">
        <v>155</v>
      </c>
      <c r="K237" s="102"/>
      <c r="L237" s="102" t="s">
        <v>155</v>
      </c>
    </row>
    <row r="238" spans="1:12" ht="21.95" customHeight="1">
      <c r="A238" s="70" t="s">
        <v>196</v>
      </c>
      <c r="B238" s="98">
        <v>11</v>
      </c>
      <c r="C238" s="98" t="s">
        <v>640</v>
      </c>
      <c r="D238" s="99" t="s">
        <v>641</v>
      </c>
      <c r="E238" s="98" t="s">
        <v>184</v>
      </c>
      <c r="F238" s="98" t="s">
        <v>185</v>
      </c>
      <c r="G238" s="98" t="s">
        <v>447</v>
      </c>
      <c r="H238" s="100" t="s">
        <v>175</v>
      </c>
      <c r="I238" s="103"/>
      <c r="J238" s="102" t="s">
        <v>155</v>
      </c>
      <c r="K238" s="102"/>
      <c r="L238" s="102" t="s">
        <v>155</v>
      </c>
    </row>
    <row r="239" spans="1:12" ht="21.95" customHeight="1">
      <c r="A239" s="70" t="s">
        <v>196</v>
      </c>
      <c r="B239" s="98">
        <v>11</v>
      </c>
      <c r="C239" s="98" t="s">
        <v>642</v>
      </c>
      <c r="D239" s="99" t="s">
        <v>643</v>
      </c>
      <c r="E239" s="98" t="s">
        <v>184</v>
      </c>
      <c r="F239" s="98" t="s">
        <v>185</v>
      </c>
      <c r="G239" s="98" t="s">
        <v>447</v>
      </c>
      <c r="H239" s="100" t="s">
        <v>175</v>
      </c>
      <c r="I239" s="103"/>
      <c r="J239" s="102" t="s">
        <v>155</v>
      </c>
      <c r="K239" s="102"/>
      <c r="L239" s="102" t="s">
        <v>155</v>
      </c>
    </row>
    <row r="240" spans="1:12" ht="21.95" customHeight="1">
      <c r="B240" s="98">
        <v>11</v>
      </c>
      <c r="C240" s="98" t="s">
        <v>644</v>
      </c>
      <c r="D240" s="99" t="s">
        <v>645</v>
      </c>
      <c r="E240" s="98" t="s">
        <v>184</v>
      </c>
      <c r="F240" s="98" t="s">
        <v>185</v>
      </c>
      <c r="G240" s="98" t="s">
        <v>254</v>
      </c>
      <c r="H240" s="100" t="s">
        <v>482</v>
      </c>
      <c r="I240" s="101"/>
      <c r="J240" s="102"/>
      <c r="K240" s="102"/>
      <c r="L240" s="102" t="s">
        <v>155</v>
      </c>
    </row>
    <row r="241" spans="2:12" ht="21.95" customHeight="1">
      <c r="B241" s="98">
        <v>11</v>
      </c>
      <c r="C241" s="98" t="s">
        <v>646</v>
      </c>
      <c r="D241" s="99" t="s">
        <v>647</v>
      </c>
      <c r="E241" s="98" t="s">
        <v>184</v>
      </c>
      <c r="F241" s="98" t="s">
        <v>185</v>
      </c>
      <c r="G241" s="98" t="s">
        <v>254</v>
      </c>
      <c r="H241" s="100" t="s">
        <v>175</v>
      </c>
      <c r="I241" s="103"/>
      <c r="J241" s="102" t="s">
        <v>155</v>
      </c>
      <c r="K241" s="102"/>
      <c r="L241" s="102" t="s">
        <v>155</v>
      </c>
    </row>
    <row r="242" spans="2:12" ht="21.95" customHeight="1">
      <c r="B242" s="98">
        <v>11</v>
      </c>
      <c r="C242" s="98" t="s">
        <v>648</v>
      </c>
      <c r="D242" s="99" t="s">
        <v>649</v>
      </c>
      <c r="E242" s="98" t="s">
        <v>184</v>
      </c>
      <c r="F242" s="98" t="s">
        <v>185</v>
      </c>
      <c r="G242" s="98" t="s">
        <v>468</v>
      </c>
      <c r="H242" s="100" t="s">
        <v>175</v>
      </c>
      <c r="I242" s="103"/>
      <c r="J242" s="102" t="s">
        <v>155</v>
      </c>
      <c r="K242" s="102"/>
      <c r="L242" s="102" t="s">
        <v>155</v>
      </c>
    </row>
    <row r="243" spans="2:12" ht="21.95" customHeight="1">
      <c r="B243" s="98">
        <v>11</v>
      </c>
      <c r="C243" s="98" t="s">
        <v>650</v>
      </c>
      <c r="D243" s="99" t="s">
        <v>651</v>
      </c>
      <c r="E243" s="98" t="s">
        <v>184</v>
      </c>
      <c r="F243" s="98" t="s">
        <v>185</v>
      </c>
      <c r="G243" s="98"/>
      <c r="H243" s="100" t="s">
        <v>175</v>
      </c>
      <c r="I243" s="103"/>
      <c r="J243" s="102" t="s">
        <v>155</v>
      </c>
      <c r="K243" s="102"/>
      <c r="L243" s="102" t="s">
        <v>155</v>
      </c>
    </row>
    <row r="244" spans="2:12" ht="21.95" customHeight="1">
      <c r="B244" s="98">
        <v>11</v>
      </c>
      <c r="C244" s="98" t="s">
        <v>652</v>
      </c>
      <c r="D244" s="99" t="s">
        <v>653</v>
      </c>
      <c r="E244" s="98" t="s">
        <v>184</v>
      </c>
      <c r="F244" s="98" t="s">
        <v>185</v>
      </c>
      <c r="G244" s="98" t="s">
        <v>468</v>
      </c>
      <c r="H244" s="100" t="s">
        <v>175</v>
      </c>
      <c r="I244" s="103"/>
      <c r="J244" s="102" t="s">
        <v>155</v>
      </c>
      <c r="K244" s="102"/>
      <c r="L244" s="102" t="s">
        <v>155</v>
      </c>
    </row>
    <row r="245" spans="2:12" ht="21.95" customHeight="1">
      <c r="B245" s="98">
        <v>11</v>
      </c>
      <c r="C245" s="98" t="s">
        <v>654</v>
      </c>
      <c r="D245" s="99" t="s">
        <v>655</v>
      </c>
      <c r="E245" s="98" t="s">
        <v>184</v>
      </c>
      <c r="F245" s="98" t="s">
        <v>185</v>
      </c>
      <c r="G245" s="98" t="s">
        <v>468</v>
      </c>
      <c r="H245" s="100" t="s">
        <v>175</v>
      </c>
      <c r="I245" s="103"/>
      <c r="J245" s="102" t="s">
        <v>155</v>
      </c>
      <c r="K245" s="102"/>
      <c r="L245" s="102" t="s">
        <v>155</v>
      </c>
    </row>
    <row r="246" spans="2:12" ht="21.95" customHeight="1">
      <c r="B246" s="98">
        <v>11</v>
      </c>
      <c r="C246" s="98" t="s">
        <v>656</v>
      </c>
      <c r="D246" s="99" t="s">
        <v>657</v>
      </c>
      <c r="E246" s="98" t="s">
        <v>184</v>
      </c>
      <c r="F246" s="98" t="s">
        <v>185</v>
      </c>
      <c r="G246" s="98" t="s">
        <v>254</v>
      </c>
      <c r="H246" s="100" t="s">
        <v>175</v>
      </c>
      <c r="I246" s="103"/>
      <c r="J246" s="102" t="s">
        <v>155</v>
      </c>
      <c r="K246" s="102"/>
      <c r="L246" s="102" t="s">
        <v>155</v>
      </c>
    </row>
    <row r="247" spans="2:12" ht="21.95" customHeight="1">
      <c r="B247" s="98">
        <v>11</v>
      </c>
      <c r="C247" s="98" t="s">
        <v>658</v>
      </c>
      <c r="D247" s="99" t="s">
        <v>659</v>
      </c>
      <c r="E247" s="98" t="s">
        <v>184</v>
      </c>
      <c r="F247" s="98" t="s">
        <v>185</v>
      </c>
      <c r="G247" s="98"/>
      <c r="H247" s="100" t="s">
        <v>175</v>
      </c>
      <c r="I247" s="103"/>
      <c r="J247" s="102" t="s">
        <v>155</v>
      </c>
      <c r="K247" s="102"/>
      <c r="L247" s="102" t="s">
        <v>155</v>
      </c>
    </row>
    <row r="248" spans="2:12" ht="21.95" customHeight="1">
      <c r="B248" s="104">
        <v>11.5</v>
      </c>
      <c r="C248" s="104"/>
      <c r="D248" s="92" t="s">
        <v>660</v>
      </c>
      <c r="E248" s="104"/>
      <c r="F248" s="104"/>
      <c r="G248" s="104"/>
      <c r="H248" s="104"/>
      <c r="I248" s="109"/>
      <c r="J248" s="104"/>
      <c r="K248" s="110"/>
      <c r="L248" s="108"/>
    </row>
    <row r="249" spans="2:12" ht="21.95" customHeight="1">
      <c r="B249" s="98">
        <v>12</v>
      </c>
      <c r="C249" s="98" t="s">
        <v>661</v>
      </c>
      <c r="D249" s="99" t="s">
        <v>662</v>
      </c>
      <c r="E249" s="98" t="s">
        <v>663</v>
      </c>
      <c r="F249" s="98" t="s">
        <v>152</v>
      </c>
      <c r="G249" s="98" t="s">
        <v>153</v>
      </c>
      <c r="H249" s="100" t="s">
        <v>572</v>
      </c>
      <c r="I249" s="101"/>
      <c r="J249" s="102"/>
      <c r="K249" s="102"/>
      <c r="L249" s="102" t="s">
        <v>155</v>
      </c>
    </row>
    <row r="250" spans="2:12" ht="21.95" customHeight="1">
      <c r="B250" s="98">
        <v>12</v>
      </c>
      <c r="C250" s="98" t="s">
        <v>664</v>
      </c>
      <c r="D250" s="99" t="s">
        <v>665</v>
      </c>
      <c r="E250" s="98" t="s">
        <v>228</v>
      </c>
      <c r="F250" s="98" t="s">
        <v>152</v>
      </c>
      <c r="G250" s="98" t="s">
        <v>153</v>
      </c>
      <c r="H250" s="100" t="s">
        <v>175</v>
      </c>
      <c r="I250" s="103"/>
      <c r="J250" s="102" t="s">
        <v>155</v>
      </c>
      <c r="K250" s="102"/>
      <c r="L250" s="102" t="s">
        <v>155</v>
      </c>
    </row>
    <row r="251" spans="2:12" ht="21.95" customHeight="1">
      <c r="B251" s="98">
        <v>12</v>
      </c>
      <c r="C251" s="98" t="s">
        <v>666</v>
      </c>
      <c r="D251" s="99" t="s">
        <v>667</v>
      </c>
      <c r="E251" s="98" t="s">
        <v>219</v>
      </c>
      <c r="F251" s="98" t="s">
        <v>152</v>
      </c>
      <c r="G251" s="98" t="s">
        <v>153</v>
      </c>
      <c r="H251" s="100" t="s">
        <v>572</v>
      </c>
      <c r="I251" s="101"/>
      <c r="J251" s="102"/>
      <c r="K251" s="102"/>
      <c r="L251" s="102" t="s">
        <v>155</v>
      </c>
    </row>
    <row r="252" spans="2:12" ht="21.95" customHeight="1">
      <c r="B252" s="98">
        <v>12</v>
      </c>
      <c r="C252" s="98" t="s">
        <v>668</v>
      </c>
      <c r="D252" s="99" t="s">
        <v>669</v>
      </c>
      <c r="E252" s="98" t="s">
        <v>219</v>
      </c>
      <c r="F252" s="98" t="s">
        <v>152</v>
      </c>
      <c r="G252" s="98" t="s">
        <v>153</v>
      </c>
      <c r="H252" s="100" t="s">
        <v>572</v>
      </c>
      <c r="I252" s="101"/>
      <c r="J252" s="102"/>
      <c r="K252" s="102"/>
      <c r="L252" s="102" t="s">
        <v>155</v>
      </c>
    </row>
    <row r="253" spans="2:12" ht="21.95" customHeight="1">
      <c r="B253" s="98">
        <v>12</v>
      </c>
      <c r="C253" s="98">
        <v>4641</v>
      </c>
      <c r="D253" s="99" t="s">
        <v>670</v>
      </c>
      <c r="E253" s="98" t="s">
        <v>219</v>
      </c>
      <c r="F253" s="98" t="s">
        <v>152</v>
      </c>
      <c r="G253" s="98" t="s">
        <v>153</v>
      </c>
      <c r="H253" s="100" t="s">
        <v>572</v>
      </c>
      <c r="I253" s="101"/>
      <c r="J253" s="102"/>
      <c r="K253" s="102"/>
      <c r="L253" s="102" t="s">
        <v>155</v>
      </c>
    </row>
    <row r="254" spans="2:12" ht="21.95" customHeight="1">
      <c r="B254" s="98">
        <v>12</v>
      </c>
      <c r="C254" s="98" t="s">
        <v>671</v>
      </c>
      <c r="D254" s="99" t="s">
        <v>672</v>
      </c>
      <c r="E254" s="98" t="s">
        <v>219</v>
      </c>
      <c r="F254" s="98" t="s">
        <v>152</v>
      </c>
      <c r="G254" s="98" t="s">
        <v>153</v>
      </c>
      <c r="H254" s="100" t="s">
        <v>572</v>
      </c>
      <c r="I254" s="101"/>
      <c r="J254" s="102"/>
      <c r="K254" s="102"/>
      <c r="L254" s="102" t="s">
        <v>155</v>
      </c>
    </row>
    <row r="255" spans="2:12" ht="21.95" customHeight="1">
      <c r="B255" s="98">
        <v>12</v>
      </c>
      <c r="C255" s="98" t="s">
        <v>673</v>
      </c>
      <c r="D255" s="99" t="s">
        <v>674</v>
      </c>
      <c r="E255" s="98" t="s">
        <v>219</v>
      </c>
      <c r="F255" s="98" t="s">
        <v>220</v>
      </c>
      <c r="G255" s="98" t="s">
        <v>675</v>
      </c>
      <c r="H255" s="100" t="s">
        <v>482</v>
      </c>
      <c r="I255" s="101"/>
      <c r="J255" s="102"/>
      <c r="K255" s="102"/>
      <c r="L255" s="102" t="s">
        <v>155</v>
      </c>
    </row>
    <row r="256" spans="2:12" ht="21.95" customHeight="1">
      <c r="B256" s="98">
        <v>12</v>
      </c>
      <c r="C256" s="98" t="s">
        <v>676</v>
      </c>
      <c r="D256" s="99" t="s">
        <v>677</v>
      </c>
      <c r="E256" s="98" t="s">
        <v>219</v>
      </c>
      <c r="F256" s="98" t="s">
        <v>152</v>
      </c>
      <c r="G256" s="98" t="s">
        <v>153</v>
      </c>
      <c r="H256" s="100" t="s">
        <v>572</v>
      </c>
      <c r="I256" s="101"/>
      <c r="J256" s="102"/>
      <c r="K256" s="102"/>
      <c r="L256" s="102" t="s">
        <v>155</v>
      </c>
    </row>
    <row r="257" spans="1:12" ht="21.95" customHeight="1">
      <c r="B257" s="98">
        <v>12</v>
      </c>
      <c r="C257" s="98" t="s">
        <v>678</v>
      </c>
      <c r="D257" s="99" t="s">
        <v>679</v>
      </c>
      <c r="E257" s="98" t="s">
        <v>219</v>
      </c>
      <c r="F257" s="98" t="s">
        <v>152</v>
      </c>
      <c r="G257" s="98" t="s">
        <v>153</v>
      </c>
      <c r="H257" s="100" t="s">
        <v>572</v>
      </c>
      <c r="I257" s="101"/>
      <c r="J257" s="102"/>
      <c r="K257" s="102"/>
      <c r="L257" s="102" t="s">
        <v>155</v>
      </c>
    </row>
    <row r="258" spans="1:12" ht="21.95" customHeight="1">
      <c r="B258" s="98">
        <v>12</v>
      </c>
      <c r="C258" s="98" t="s">
        <v>680</v>
      </c>
      <c r="D258" s="99" t="s">
        <v>681</v>
      </c>
      <c r="E258" s="98" t="s">
        <v>219</v>
      </c>
      <c r="F258" s="98" t="s">
        <v>152</v>
      </c>
      <c r="G258" s="98" t="s">
        <v>233</v>
      </c>
      <c r="H258" s="100" t="s">
        <v>572</v>
      </c>
      <c r="I258" s="101"/>
      <c r="J258" s="102"/>
      <c r="K258" s="102"/>
      <c r="L258" s="102" t="s">
        <v>155</v>
      </c>
    </row>
    <row r="259" spans="1:12" ht="21.95" customHeight="1">
      <c r="B259" s="98">
        <v>12</v>
      </c>
      <c r="C259" s="98" t="s">
        <v>682</v>
      </c>
      <c r="D259" s="99" t="s">
        <v>683</v>
      </c>
      <c r="E259" s="98" t="s">
        <v>684</v>
      </c>
      <c r="F259" s="98" t="s">
        <v>152</v>
      </c>
      <c r="G259" s="98" t="s">
        <v>675</v>
      </c>
      <c r="H259" s="100" t="s">
        <v>572</v>
      </c>
      <c r="I259" s="101"/>
      <c r="J259" s="102"/>
      <c r="K259" s="102"/>
      <c r="L259" s="102" t="s">
        <v>155</v>
      </c>
    </row>
    <row r="260" spans="1:12" ht="21.95" customHeight="1">
      <c r="B260" s="98">
        <v>12</v>
      </c>
      <c r="C260" s="98" t="s">
        <v>685</v>
      </c>
      <c r="D260" s="99" t="s">
        <v>686</v>
      </c>
      <c r="E260" s="98" t="s">
        <v>687</v>
      </c>
      <c r="F260" s="98" t="s">
        <v>152</v>
      </c>
      <c r="G260" s="98" t="s">
        <v>675</v>
      </c>
      <c r="H260" s="100" t="s">
        <v>482</v>
      </c>
      <c r="I260" s="101"/>
      <c r="J260" s="102"/>
      <c r="K260" s="102"/>
      <c r="L260" s="102" t="s">
        <v>155</v>
      </c>
    </row>
    <row r="261" spans="1:12" ht="21.95" customHeight="1">
      <c r="A261" s="70" t="s">
        <v>196</v>
      </c>
      <c r="B261" s="98">
        <v>12</v>
      </c>
      <c r="C261" s="98" t="s">
        <v>688</v>
      </c>
      <c r="D261" s="99" t="s">
        <v>689</v>
      </c>
      <c r="E261" s="98" t="s">
        <v>690</v>
      </c>
      <c r="F261" s="98" t="s">
        <v>152</v>
      </c>
      <c r="G261" s="98" t="s">
        <v>447</v>
      </c>
      <c r="H261" s="100" t="s">
        <v>572</v>
      </c>
      <c r="I261" s="103"/>
      <c r="J261" s="102"/>
      <c r="K261" s="102"/>
      <c r="L261" s="102" t="s">
        <v>155</v>
      </c>
    </row>
    <row r="262" spans="1:12" ht="24" customHeight="1">
      <c r="B262" s="98">
        <v>12</v>
      </c>
      <c r="C262" s="98" t="s">
        <v>691</v>
      </c>
      <c r="D262" s="99" t="s">
        <v>692</v>
      </c>
      <c r="E262" s="98" t="s">
        <v>292</v>
      </c>
      <c r="F262" s="98" t="s">
        <v>152</v>
      </c>
      <c r="G262" s="98" t="s">
        <v>233</v>
      </c>
      <c r="H262" s="100" t="s">
        <v>572</v>
      </c>
      <c r="I262" s="103"/>
      <c r="J262" s="102"/>
      <c r="K262" s="102"/>
      <c r="L262" s="102" t="s">
        <v>155</v>
      </c>
    </row>
    <row r="263" spans="1:12" ht="21.95" customHeight="1">
      <c r="B263" s="98">
        <v>12</v>
      </c>
      <c r="C263" s="98" t="s">
        <v>693</v>
      </c>
      <c r="D263" s="99" t="s">
        <v>694</v>
      </c>
      <c r="E263" s="98" t="s">
        <v>219</v>
      </c>
      <c r="F263" s="98" t="s">
        <v>152</v>
      </c>
      <c r="G263" s="98" t="s">
        <v>153</v>
      </c>
      <c r="H263" s="100" t="s">
        <v>175</v>
      </c>
      <c r="I263" s="103"/>
      <c r="J263" s="102" t="s">
        <v>155</v>
      </c>
      <c r="K263" s="102"/>
      <c r="L263" s="102" t="s">
        <v>155</v>
      </c>
    </row>
    <row r="264" spans="1:12" ht="21.95" customHeight="1">
      <c r="B264" s="98">
        <v>12</v>
      </c>
      <c r="C264" s="98" t="s">
        <v>695</v>
      </c>
      <c r="D264" s="99" t="s">
        <v>696</v>
      </c>
      <c r="E264" s="98" t="s">
        <v>684</v>
      </c>
      <c r="F264" s="98" t="s">
        <v>152</v>
      </c>
      <c r="G264" s="98" t="s">
        <v>233</v>
      </c>
      <c r="H264" s="100" t="s">
        <v>572</v>
      </c>
      <c r="I264" s="101"/>
      <c r="J264" s="102"/>
      <c r="K264" s="102"/>
      <c r="L264" s="102" t="s">
        <v>155</v>
      </c>
    </row>
    <row r="265" spans="1:12" ht="21.95" customHeight="1">
      <c r="B265" s="98">
        <v>12</v>
      </c>
      <c r="C265" s="98" t="s">
        <v>697</v>
      </c>
      <c r="D265" s="99" t="s">
        <v>698</v>
      </c>
      <c r="E265" s="98" t="s">
        <v>684</v>
      </c>
      <c r="F265" s="98" t="s">
        <v>152</v>
      </c>
      <c r="G265" s="98" t="s">
        <v>254</v>
      </c>
      <c r="H265" s="100" t="s">
        <v>572</v>
      </c>
      <c r="I265" s="101"/>
      <c r="J265" s="102"/>
      <c r="K265" s="102"/>
      <c r="L265" s="102" t="s">
        <v>155</v>
      </c>
    </row>
    <row r="266" spans="1:12" ht="21.95" customHeight="1">
      <c r="B266" s="98">
        <v>12</v>
      </c>
      <c r="C266" s="98" t="s">
        <v>699</v>
      </c>
      <c r="D266" s="99" t="s">
        <v>700</v>
      </c>
      <c r="E266" s="98" t="s">
        <v>684</v>
      </c>
      <c r="F266" s="98" t="s">
        <v>152</v>
      </c>
      <c r="G266" s="98"/>
      <c r="H266" s="100" t="s">
        <v>572</v>
      </c>
      <c r="I266" s="101"/>
      <c r="J266" s="102"/>
      <c r="K266" s="102"/>
      <c r="L266" s="102" t="s">
        <v>155</v>
      </c>
    </row>
    <row r="267" spans="1:12" ht="21.95" customHeight="1">
      <c r="A267" s="70" t="s">
        <v>196</v>
      </c>
      <c r="B267" s="98">
        <v>12</v>
      </c>
      <c r="C267" s="98" t="s">
        <v>701</v>
      </c>
      <c r="D267" s="99" t="s">
        <v>702</v>
      </c>
      <c r="E267" s="130" t="s">
        <v>402</v>
      </c>
      <c r="F267" s="130"/>
      <c r="G267" s="98" t="s">
        <v>675</v>
      </c>
      <c r="H267" s="100" t="s">
        <v>175</v>
      </c>
      <c r="I267" s="103"/>
      <c r="J267" s="102"/>
      <c r="K267" s="102"/>
      <c r="L267" s="102" t="s">
        <v>155</v>
      </c>
    </row>
    <row r="268" spans="1:12" ht="21.95" customHeight="1">
      <c r="B268" s="104">
        <v>12.5</v>
      </c>
      <c r="C268" s="104"/>
      <c r="D268" s="92" t="s">
        <v>703</v>
      </c>
      <c r="E268" s="104"/>
      <c r="F268" s="104"/>
      <c r="G268" s="104"/>
      <c r="H268" s="104"/>
      <c r="I268" s="109"/>
      <c r="J268" s="104"/>
      <c r="K268" s="110"/>
      <c r="L268" s="108"/>
    </row>
    <row r="269" spans="1:12" ht="21.95" customHeight="1">
      <c r="B269" s="98">
        <v>13</v>
      </c>
      <c r="C269" s="98">
        <v>3505</v>
      </c>
      <c r="D269" s="99" t="s">
        <v>704</v>
      </c>
      <c r="E269" s="98" t="s">
        <v>228</v>
      </c>
      <c r="F269" s="98" t="s">
        <v>152</v>
      </c>
      <c r="G269" s="98"/>
      <c r="H269" s="100" t="s">
        <v>175</v>
      </c>
      <c r="I269" s="101"/>
      <c r="J269" s="102" t="s">
        <v>155</v>
      </c>
      <c r="K269" s="102"/>
      <c r="L269" s="102" t="s">
        <v>155</v>
      </c>
    </row>
    <row r="270" spans="1:12" ht="21.95" customHeight="1">
      <c r="B270" s="98">
        <v>13</v>
      </c>
      <c r="C270" s="98">
        <v>3517</v>
      </c>
      <c r="D270" s="99" t="s">
        <v>705</v>
      </c>
      <c r="E270" s="98" t="s">
        <v>228</v>
      </c>
      <c r="F270" s="98" t="s">
        <v>152</v>
      </c>
      <c r="G270" s="98"/>
      <c r="H270" s="100" t="s">
        <v>175</v>
      </c>
      <c r="I270" s="101"/>
      <c r="J270" s="102" t="s">
        <v>155</v>
      </c>
      <c r="K270" s="102"/>
      <c r="L270" s="102" t="s">
        <v>155</v>
      </c>
    </row>
    <row r="271" spans="1:12" ht="21.95" customHeight="1">
      <c r="B271" s="98">
        <v>13</v>
      </c>
      <c r="C271" s="98">
        <v>3515</v>
      </c>
      <c r="D271" s="99" t="s">
        <v>706</v>
      </c>
      <c r="E271" s="98" t="s">
        <v>228</v>
      </c>
      <c r="F271" s="98" t="s">
        <v>152</v>
      </c>
      <c r="G271" s="98"/>
      <c r="H271" s="100" t="s">
        <v>175</v>
      </c>
      <c r="I271" s="101"/>
      <c r="J271" s="102" t="s">
        <v>155</v>
      </c>
      <c r="K271" s="102"/>
      <c r="L271" s="102" t="s">
        <v>155</v>
      </c>
    </row>
    <row r="272" spans="1:12" ht="21.95" customHeight="1">
      <c r="B272" s="98">
        <v>13</v>
      </c>
      <c r="C272" s="98">
        <v>3516</v>
      </c>
      <c r="D272" s="99" t="s">
        <v>707</v>
      </c>
      <c r="E272" s="98" t="s">
        <v>228</v>
      </c>
      <c r="F272" s="98" t="s">
        <v>152</v>
      </c>
      <c r="G272" s="98"/>
      <c r="H272" s="100" t="s">
        <v>175</v>
      </c>
      <c r="I272" s="101"/>
      <c r="J272" s="102" t="s">
        <v>155</v>
      </c>
      <c r="K272" s="102"/>
      <c r="L272" s="102" t="s">
        <v>155</v>
      </c>
    </row>
    <row r="273" spans="2:12" ht="21.95" customHeight="1">
      <c r="B273" s="98">
        <v>13</v>
      </c>
      <c r="C273" s="98" t="s">
        <v>708</v>
      </c>
      <c r="D273" s="99" t="s">
        <v>709</v>
      </c>
      <c r="E273" s="98" t="s">
        <v>228</v>
      </c>
      <c r="F273" s="98" t="s">
        <v>152</v>
      </c>
      <c r="G273" s="98"/>
      <c r="H273" s="100" t="s">
        <v>175</v>
      </c>
      <c r="I273" s="101"/>
      <c r="J273" s="102" t="s">
        <v>155</v>
      </c>
      <c r="K273" s="102"/>
      <c r="L273" s="102" t="s">
        <v>155</v>
      </c>
    </row>
    <row r="274" spans="2:12" ht="21.95" customHeight="1">
      <c r="B274" s="98">
        <v>13</v>
      </c>
      <c r="C274" s="98">
        <v>3509</v>
      </c>
      <c r="D274" s="99" t="s">
        <v>710</v>
      </c>
      <c r="E274" s="98" t="s">
        <v>228</v>
      </c>
      <c r="F274" s="98" t="s">
        <v>152</v>
      </c>
      <c r="G274" s="98" t="s">
        <v>675</v>
      </c>
      <c r="H274" s="100" t="s">
        <v>175</v>
      </c>
      <c r="I274" s="101"/>
      <c r="J274" s="102" t="s">
        <v>155</v>
      </c>
      <c r="K274" s="102"/>
      <c r="L274" s="102" t="s">
        <v>155</v>
      </c>
    </row>
    <row r="275" spans="2:12" ht="21.95" customHeight="1">
      <c r="B275" s="98">
        <v>13</v>
      </c>
      <c r="C275" s="98" t="s">
        <v>711</v>
      </c>
      <c r="D275" s="99" t="s">
        <v>712</v>
      </c>
      <c r="E275" s="98" t="s">
        <v>228</v>
      </c>
      <c r="F275" s="98" t="s">
        <v>152</v>
      </c>
      <c r="G275" s="98" t="s">
        <v>675</v>
      </c>
      <c r="H275" s="100" t="s">
        <v>175</v>
      </c>
      <c r="I275" s="101"/>
      <c r="J275" s="102" t="s">
        <v>155</v>
      </c>
      <c r="K275" s="102"/>
      <c r="L275" s="102" t="s">
        <v>155</v>
      </c>
    </row>
    <row r="276" spans="2:12" ht="21.95" customHeight="1">
      <c r="B276" s="104">
        <v>13.5</v>
      </c>
      <c r="C276" s="104"/>
      <c r="D276" s="92" t="s">
        <v>713</v>
      </c>
      <c r="E276" s="104"/>
      <c r="F276" s="104"/>
      <c r="G276" s="104"/>
      <c r="H276" s="104"/>
      <c r="I276" s="109"/>
      <c r="J276" s="104"/>
      <c r="K276" s="110"/>
      <c r="L276" s="108"/>
    </row>
    <row r="277" spans="2:12" ht="21.95" customHeight="1">
      <c r="B277" s="104"/>
      <c r="C277" s="104"/>
      <c r="D277" s="92" t="s">
        <v>714</v>
      </c>
      <c r="E277" s="104"/>
      <c r="F277" s="104"/>
      <c r="G277" s="104"/>
      <c r="H277" s="104"/>
      <c r="I277" s="109"/>
      <c r="J277" s="104"/>
      <c r="K277" s="110"/>
      <c r="L277" s="108"/>
    </row>
    <row r="278" spans="2:12" ht="21.95" customHeight="1">
      <c r="B278" s="98">
        <v>14</v>
      </c>
      <c r="C278" s="98" t="s">
        <v>715</v>
      </c>
      <c r="D278" s="99" t="s">
        <v>716</v>
      </c>
      <c r="E278" s="98" t="s">
        <v>219</v>
      </c>
      <c r="F278" s="98" t="s">
        <v>220</v>
      </c>
      <c r="G278" s="98"/>
      <c r="H278" s="100" t="s">
        <v>175</v>
      </c>
      <c r="I278" s="103"/>
      <c r="J278" s="102" t="s">
        <v>155</v>
      </c>
      <c r="K278" s="102"/>
      <c r="L278" s="102" t="s">
        <v>155</v>
      </c>
    </row>
    <row r="279" spans="2:12" ht="21.95" customHeight="1">
      <c r="B279" s="98">
        <v>14</v>
      </c>
      <c r="C279" s="98" t="s">
        <v>717</v>
      </c>
      <c r="D279" s="99" t="s">
        <v>718</v>
      </c>
      <c r="E279" s="98" t="s">
        <v>219</v>
      </c>
      <c r="F279" s="98" t="s">
        <v>220</v>
      </c>
      <c r="G279" s="98"/>
      <c r="H279" s="100" t="s">
        <v>175</v>
      </c>
      <c r="I279" s="103"/>
      <c r="J279" s="102" t="s">
        <v>155</v>
      </c>
      <c r="K279" s="102"/>
      <c r="L279" s="102" t="s">
        <v>155</v>
      </c>
    </row>
    <row r="280" spans="2:12" ht="21.95" customHeight="1">
      <c r="B280" s="98">
        <v>14</v>
      </c>
      <c r="C280" s="98" t="s">
        <v>719</v>
      </c>
      <c r="D280" s="99" t="s">
        <v>720</v>
      </c>
      <c r="E280" s="98" t="s">
        <v>721</v>
      </c>
      <c r="F280" s="98" t="s">
        <v>185</v>
      </c>
      <c r="G280" s="98" t="s">
        <v>194</v>
      </c>
      <c r="H280" s="100" t="s">
        <v>175</v>
      </c>
      <c r="I280" s="103"/>
      <c r="J280" s="102" t="s">
        <v>155</v>
      </c>
      <c r="K280" s="102"/>
      <c r="L280" s="102" t="s">
        <v>155</v>
      </c>
    </row>
    <row r="281" spans="2:12" ht="21.95" customHeight="1">
      <c r="B281" s="104"/>
      <c r="C281" s="104"/>
      <c r="D281" s="92" t="s">
        <v>722</v>
      </c>
      <c r="E281" s="104"/>
      <c r="F281" s="104"/>
      <c r="G281" s="104"/>
      <c r="H281" s="104"/>
      <c r="I281" s="109"/>
      <c r="J281" s="104"/>
      <c r="K281" s="110"/>
      <c r="L281" s="108"/>
    </row>
    <row r="282" spans="2:12" ht="21.95" customHeight="1">
      <c r="B282" s="98">
        <v>14</v>
      </c>
      <c r="C282" s="98" t="s">
        <v>723</v>
      </c>
      <c r="D282" s="99" t="s">
        <v>724</v>
      </c>
      <c r="E282" s="98" t="s">
        <v>219</v>
      </c>
      <c r="F282" s="98" t="s">
        <v>220</v>
      </c>
      <c r="G282" s="98"/>
      <c r="H282" s="100" t="s">
        <v>175</v>
      </c>
      <c r="I282" s="103"/>
      <c r="J282" s="102" t="s">
        <v>155</v>
      </c>
      <c r="K282" s="102"/>
      <c r="L282" s="102" t="s">
        <v>155</v>
      </c>
    </row>
    <row r="283" spans="2:12" ht="21.95" customHeight="1">
      <c r="B283" s="98">
        <v>14</v>
      </c>
      <c r="C283" s="98" t="s">
        <v>725</v>
      </c>
      <c r="D283" s="99" t="s">
        <v>726</v>
      </c>
      <c r="E283" s="98" t="s">
        <v>219</v>
      </c>
      <c r="F283" s="98" t="s">
        <v>220</v>
      </c>
      <c r="G283" s="98"/>
      <c r="H283" s="100" t="s">
        <v>175</v>
      </c>
      <c r="I283" s="103"/>
      <c r="J283" s="102" t="s">
        <v>155</v>
      </c>
      <c r="K283" s="102"/>
      <c r="L283" s="102" t="s">
        <v>155</v>
      </c>
    </row>
    <row r="284" spans="2:12" ht="21.95" customHeight="1">
      <c r="B284" s="104"/>
      <c r="C284" s="104"/>
      <c r="D284" s="92" t="s">
        <v>727</v>
      </c>
      <c r="E284" s="104"/>
      <c r="F284" s="104"/>
      <c r="G284" s="104"/>
      <c r="H284" s="104"/>
      <c r="I284" s="109"/>
      <c r="J284" s="104"/>
      <c r="K284" s="110"/>
      <c r="L284" s="108"/>
    </row>
    <row r="285" spans="2:12" ht="21.95" customHeight="1">
      <c r="B285" s="98">
        <v>14</v>
      </c>
      <c r="C285" s="98">
        <v>7516</v>
      </c>
      <c r="D285" s="99" t="s">
        <v>728</v>
      </c>
      <c r="E285" s="98" t="s">
        <v>219</v>
      </c>
      <c r="F285" s="98" t="s">
        <v>220</v>
      </c>
      <c r="G285" s="98"/>
      <c r="H285" s="100" t="s">
        <v>175</v>
      </c>
      <c r="I285" s="103"/>
      <c r="J285" s="102" t="s">
        <v>155</v>
      </c>
      <c r="K285" s="102"/>
      <c r="L285" s="102" t="s">
        <v>155</v>
      </c>
    </row>
    <row r="286" spans="2:12" ht="21.95" customHeight="1">
      <c r="B286" s="98">
        <v>14</v>
      </c>
      <c r="C286" s="98">
        <v>7517</v>
      </c>
      <c r="D286" s="99" t="s">
        <v>729</v>
      </c>
      <c r="E286" s="98" t="s">
        <v>219</v>
      </c>
      <c r="F286" s="98" t="s">
        <v>220</v>
      </c>
      <c r="G286" s="98"/>
      <c r="H286" s="100" t="s">
        <v>175</v>
      </c>
      <c r="I286" s="103"/>
      <c r="J286" s="102" t="s">
        <v>155</v>
      </c>
      <c r="K286" s="102"/>
      <c r="L286" s="102" t="s">
        <v>155</v>
      </c>
    </row>
    <row r="287" spans="2:12" ht="21.95" customHeight="1">
      <c r="B287" s="98">
        <v>14</v>
      </c>
      <c r="C287" s="98" t="s">
        <v>730</v>
      </c>
      <c r="D287" s="99" t="s">
        <v>731</v>
      </c>
      <c r="E287" s="98" t="s">
        <v>219</v>
      </c>
      <c r="F287" s="98" t="s">
        <v>220</v>
      </c>
      <c r="G287" s="98"/>
      <c r="H287" s="100" t="s">
        <v>175</v>
      </c>
      <c r="I287" s="101"/>
      <c r="J287" s="102" t="s">
        <v>155</v>
      </c>
      <c r="K287" s="102"/>
      <c r="L287" s="102" t="s">
        <v>155</v>
      </c>
    </row>
    <row r="288" spans="2:12" ht="21.95" customHeight="1">
      <c r="B288" s="98">
        <v>14</v>
      </c>
      <c r="C288" s="98">
        <v>7518</v>
      </c>
      <c r="D288" s="99" t="s">
        <v>732</v>
      </c>
      <c r="E288" s="98" t="s">
        <v>219</v>
      </c>
      <c r="F288" s="98" t="s">
        <v>220</v>
      </c>
      <c r="G288" s="98"/>
      <c r="H288" s="100" t="s">
        <v>175</v>
      </c>
      <c r="I288" s="103"/>
      <c r="J288" s="102" t="s">
        <v>155</v>
      </c>
      <c r="K288" s="102"/>
      <c r="L288" s="102" t="s">
        <v>155</v>
      </c>
    </row>
    <row r="289" spans="2:12" ht="21.95" customHeight="1">
      <c r="B289" s="98">
        <v>14</v>
      </c>
      <c r="C289" s="98" t="s">
        <v>733</v>
      </c>
      <c r="D289" s="99" t="s">
        <v>734</v>
      </c>
      <c r="E289" s="98" t="s">
        <v>219</v>
      </c>
      <c r="F289" s="98" t="s">
        <v>220</v>
      </c>
      <c r="G289" s="98"/>
      <c r="H289" s="100" t="s">
        <v>175</v>
      </c>
      <c r="I289" s="101"/>
      <c r="J289" s="102" t="s">
        <v>155</v>
      </c>
      <c r="K289" s="102"/>
      <c r="L289" s="102" t="s">
        <v>155</v>
      </c>
    </row>
    <row r="290" spans="2:12" ht="21.95" customHeight="1">
      <c r="B290" s="98">
        <v>14</v>
      </c>
      <c r="C290" s="98" t="s">
        <v>735</v>
      </c>
      <c r="D290" s="99" t="s">
        <v>736</v>
      </c>
      <c r="E290" s="98" t="s">
        <v>737</v>
      </c>
      <c r="F290" s="98" t="s">
        <v>738</v>
      </c>
      <c r="G290" s="98"/>
      <c r="H290" s="100" t="s">
        <v>572</v>
      </c>
      <c r="I290" s="101"/>
      <c r="J290" s="102"/>
      <c r="K290" s="102"/>
      <c r="L290" s="102" t="s">
        <v>155</v>
      </c>
    </row>
    <row r="291" spans="2:12" ht="21.95" customHeight="1">
      <c r="B291" s="104">
        <v>14.5</v>
      </c>
      <c r="C291" s="104"/>
      <c r="D291" s="92" t="s">
        <v>739</v>
      </c>
      <c r="E291" s="104"/>
      <c r="F291" s="104"/>
      <c r="G291" s="104"/>
      <c r="H291" s="104"/>
      <c r="I291" s="109"/>
      <c r="J291" s="104"/>
      <c r="K291" s="110"/>
      <c r="L291" s="108"/>
    </row>
    <row r="292" spans="2:12" ht="21.95" customHeight="1">
      <c r="B292" s="98">
        <v>15</v>
      </c>
      <c r="C292" s="98" t="s">
        <v>740</v>
      </c>
      <c r="D292" s="99" t="s">
        <v>741</v>
      </c>
      <c r="E292" s="98" t="s">
        <v>219</v>
      </c>
      <c r="F292" s="98" t="s">
        <v>220</v>
      </c>
      <c r="G292" s="98" t="s">
        <v>194</v>
      </c>
      <c r="H292" s="100" t="s">
        <v>572</v>
      </c>
      <c r="I292" s="101"/>
      <c r="J292" s="102"/>
      <c r="K292" s="102"/>
      <c r="L292" s="102" t="s">
        <v>155</v>
      </c>
    </row>
    <row r="293" spans="2:12" ht="21.95" customHeight="1">
      <c r="B293" s="98">
        <v>15</v>
      </c>
      <c r="C293" s="98" t="s">
        <v>742</v>
      </c>
      <c r="D293" s="99" t="s">
        <v>743</v>
      </c>
      <c r="E293" s="98" t="s">
        <v>198</v>
      </c>
      <c r="F293" s="98" t="s">
        <v>152</v>
      </c>
      <c r="G293" s="98" t="s">
        <v>194</v>
      </c>
      <c r="H293" s="100" t="s">
        <v>572</v>
      </c>
      <c r="I293" s="101"/>
      <c r="J293" s="102"/>
      <c r="K293" s="102"/>
      <c r="L293" s="102" t="s">
        <v>155</v>
      </c>
    </row>
    <row r="294" spans="2:12" ht="21.95" customHeight="1">
      <c r="B294" s="98">
        <v>15</v>
      </c>
      <c r="C294" s="98" t="s">
        <v>744</v>
      </c>
      <c r="D294" s="99" t="s">
        <v>745</v>
      </c>
      <c r="E294" s="98" t="s">
        <v>198</v>
      </c>
      <c r="F294" s="98" t="s">
        <v>152</v>
      </c>
      <c r="G294" s="98" t="s">
        <v>194</v>
      </c>
      <c r="H294" s="100" t="s">
        <v>572</v>
      </c>
      <c r="I294" s="101"/>
      <c r="J294" s="102"/>
      <c r="K294" s="102"/>
      <c r="L294" s="102" t="s">
        <v>155</v>
      </c>
    </row>
    <row r="295" spans="2:12" ht="21.95" customHeight="1">
      <c r="B295" s="98">
        <v>15</v>
      </c>
      <c r="C295" s="98" t="s">
        <v>746</v>
      </c>
      <c r="D295" s="99" t="s">
        <v>747</v>
      </c>
      <c r="E295" s="98" t="s">
        <v>198</v>
      </c>
      <c r="F295" s="98" t="s">
        <v>152</v>
      </c>
      <c r="G295" s="98" t="s">
        <v>194</v>
      </c>
      <c r="H295" s="100" t="s">
        <v>572</v>
      </c>
      <c r="I295" s="101"/>
      <c r="J295" s="102"/>
      <c r="K295" s="102"/>
      <c r="L295" s="102" t="s">
        <v>155</v>
      </c>
    </row>
    <row r="296" spans="2:12" ht="21.95" customHeight="1">
      <c r="B296" s="98">
        <v>15</v>
      </c>
      <c r="C296" s="98" t="s">
        <v>748</v>
      </c>
      <c r="D296" s="99" t="s">
        <v>749</v>
      </c>
      <c r="E296" s="98" t="s">
        <v>219</v>
      </c>
      <c r="F296" s="98" t="s">
        <v>220</v>
      </c>
      <c r="G296" s="98"/>
      <c r="H296" s="100" t="s">
        <v>175</v>
      </c>
      <c r="I296" s="103"/>
      <c r="J296" s="102" t="s">
        <v>155</v>
      </c>
      <c r="K296" s="102"/>
      <c r="L296" s="102" t="s">
        <v>155</v>
      </c>
    </row>
    <row r="297" spans="2:12" ht="21.95" customHeight="1">
      <c r="B297" s="98">
        <v>15</v>
      </c>
      <c r="C297" s="98" t="s">
        <v>750</v>
      </c>
      <c r="D297" s="99" t="s">
        <v>751</v>
      </c>
      <c r="E297" s="98" t="s">
        <v>219</v>
      </c>
      <c r="F297" s="98" t="s">
        <v>220</v>
      </c>
      <c r="G297" s="98"/>
      <c r="H297" s="100" t="s">
        <v>175</v>
      </c>
      <c r="I297" s="103"/>
      <c r="J297" s="102" t="s">
        <v>155</v>
      </c>
      <c r="K297" s="102"/>
      <c r="L297" s="102" t="s">
        <v>155</v>
      </c>
    </row>
    <row r="298" spans="2:12" ht="21.95" customHeight="1">
      <c r="B298" s="98">
        <v>15</v>
      </c>
      <c r="C298" s="98" t="s">
        <v>752</v>
      </c>
      <c r="D298" s="99" t="s">
        <v>753</v>
      </c>
      <c r="E298" s="98" t="s">
        <v>219</v>
      </c>
      <c r="F298" s="98" t="s">
        <v>220</v>
      </c>
      <c r="G298" s="98"/>
      <c r="H298" s="100" t="s">
        <v>175</v>
      </c>
      <c r="I298" s="103"/>
      <c r="J298" s="102" t="s">
        <v>155</v>
      </c>
      <c r="K298" s="102"/>
      <c r="L298" s="102" t="s">
        <v>155</v>
      </c>
    </row>
    <row r="299" spans="2:12" ht="21.95" customHeight="1">
      <c r="B299" s="98">
        <v>15</v>
      </c>
      <c r="C299" s="98" t="s">
        <v>754</v>
      </c>
      <c r="D299" s="99" t="s">
        <v>755</v>
      </c>
      <c r="E299" s="98" t="s">
        <v>756</v>
      </c>
      <c r="F299" s="98" t="s">
        <v>757</v>
      </c>
      <c r="G299" s="98"/>
      <c r="H299" s="100" t="s">
        <v>154</v>
      </c>
      <c r="I299" s="101"/>
      <c r="J299" s="102"/>
      <c r="K299" s="102"/>
      <c r="L299" s="102" t="s">
        <v>155</v>
      </c>
    </row>
    <row r="300" spans="2:12" ht="21.95" customHeight="1">
      <c r="B300" s="98">
        <v>15</v>
      </c>
      <c r="C300" s="98" t="s">
        <v>758</v>
      </c>
      <c r="D300" s="99" t="s">
        <v>759</v>
      </c>
      <c r="E300" s="98" t="s">
        <v>219</v>
      </c>
      <c r="F300" s="98" t="s">
        <v>220</v>
      </c>
      <c r="G300" s="98"/>
      <c r="H300" s="100" t="s">
        <v>175</v>
      </c>
      <c r="I300" s="103"/>
      <c r="J300" s="102" t="s">
        <v>155</v>
      </c>
      <c r="K300" s="102"/>
      <c r="L300" s="102" t="s">
        <v>155</v>
      </c>
    </row>
    <row r="301" spans="2:12" ht="21.95" customHeight="1">
      <c r="B301" s="98">
        <v>15</v>
      </c>
      <c r="C301" s="98" t="s">
        <v>760</v>
      </c>
      <c r="D301" s="99" t="s">
        <v>761</v>
      </c>
      <c r="E301" s="98" t="s">
        <v>305</v>
      </c>
      <c r="F301" s="98" t="s">
        <v>497</v>
      </c>
      <c r="G301" s="98"/>
      <c r="H301" s="100" t="s">
        <v>175</v>
      </c>
      <c r="I301" s="103"/>
      <c r="J301" s="102" t="s">
        <v>155</v>
      </c>
      <c r="K301" s="102"/>
      <c r="L301" s="102" t="s">
        <v>155</v>
      </c>
    </row>
    <row r="302" spans="2:12" ht="21.95" customHeight="1">
      <c r="B302" s="98">
        <v>15</v>
      </c>
      <c r="C302" s="98" t="s">
        <v>762</v>
      </c>
      <c r="D302" s="99" t="s">
        <v>763</v>
      </c>
      <c r="E302" s="98" t="s">
        <v>764</v>
      </c>
      <c r="F302" s="98" t="s">
        <v>497</v>
      </c>
      <c r="G302" s="98"/>
      <c r="H302" s="100" t="s">
        <v>154</v>
      </c>
      <c r="I302" s="103"/>
      <c r="J302" s="102"/>
      <c r="K302" s="102"/>
      <c r="L302" s="102" t="s">
        <v>155</v>
      </c>
    </row>
    <row r="303" spans="2:12" ht="21.95" customHeight="1">
      <c r="B303" s="98">
        <v>15</v>
      </c>
      <c r="C303" s="98" t="s">
        <v>765</v>
      </c>
      <c r="D303" s="99" t="s">
        <v>766</v>
      </c>
      <c r="E303" s="98" t="s">
        <v>305</v>
      </c>
      <c r="F303" s="98" t="s">
        <v>497</v>
      </c>
      <c r="G303" s="98" t="s">
        <v>194</v>
      </c>
      <c r="H303" s="100" t="s">
        <v>175</v>
      </c>
      <c r="I303" s="103"/>
      <c r="J303" s="102" t="s">
        <v>155</v>
      </c>
      <c r="K303" s="102"/>
      <c r="L303" s="102" t="s">
        <v>155</v>
      </c>
    </row>
    <row r="304" spans="2:12" ht="21.95" customHeight="1">
      <c r="B304" s="98">
        <v>15</v>
      </c>
      <c r="C304" s="98" t="s">
        <v>767</v>
      </c>
      <c r="D304" s="99" t="s">
        <v>768</v>
      </c>
      <c r="E304" s="98" t="s">
        <v>769</v>
      </c>
      <c r="F304" s="98" t="s">
        <v>770</v>
      </c>
      <c r="G304" s="98" t="s">
        <v>194</v>
      </c>
      <c r="H304" s="100" t="s">
        <v>175</v>
      </c>
      <c r="I304" s="101"/>
      <c r="J304" s="102" t="s">
        <v>155</v>
      </c>
      <c r="K304" s="118"/>
      <c r="L304" s="118" t="s">
        <v>155</v>
      </c>
    </row>
    <row r="305" spans="2:12" ht="21.95" customHeight="1">
      <c r="B305" s="98">
        <v>15</v>
      </c>
      <c r="C305" s="98" t="s">
        <v>771</v>
      </c>
      <c r="D305" s="99" t="s">
        <v>772</v>
      </c>
      <c r="E305" s="98" t="s">
        <v>305</v>
      </c>
      <c r="F305" s="98" t="s">
        <v>497</v>
      </c>
      <c r="G305" s="98" t="s">
        <v>237</v>
      </c>
      <c r="H305" s="100" t="s">
        <v>175</v>
      </c>
      <c r="I305" s="103"/>
      <c r="J305" s="102" t="s">
        <v>155</v>
      </c>
      <c r="K305" s="102"/>
      <c r="L305" s="102" t="s">
        <v>155</v>
      </c>
    </row>
    <row r="306" spans="2:12" ht="21.95" customHeight="1">
      <c r="B306" s="98">
        <v>15</v>
      </c>
      <c r="C306" s="98" t="s">
        <v>773</v>
      </c>
      <c r="D306" s="99" t="s">
        <v>774</v>
      </c>
      <c r="E306" s="98" t="s">
        <v>305</v>
      </c>
      <c r="F306" s="98" t="s">
        <v>497</v>
      </c>
      <c r="G306" s="98"/>
      <c r="H306" s="100" t="s">
        <v>175</v>
      </c>
      <c r="I306" s="103"/>
      <c r="J306" s="102" t="s">
        <v>155</v>
      </c>
      <c r="K306" s="102"/>
      <c r="L306" s="102" t="s">
        <v>155</v>
      </c>
    </row>
    <row r="307" spans="2:12" ht="21.95" customHeight="1">
      <c r="B307" s="98">
        <v>15</v>
      </c>
      <c r="C307" s="98" t="s">
        <v>775</v>
      </c>
      <c r="D307" s="116" t="s">
        <v>776</v>
      </c>
      <c r="E307" s="98" t="s">
        <v>305</v>
      </c>
      <c r="F307" s="98" t="s">
        <v>497</v>
      </c>
      <c r="G307" s="98"/>
      <c r="H307" s="100" t="s">
        <v>175</v>
      </c>
      <c r="I307" s="103"/>
      <c r="J307" s="102" t="s">
        <v>155</v>
      </c>
      <c r="K307" s="117"/>
      <c r="L307" s="117" t="s">
        <v>155</v>
      </c>
    </row>
    <row r="308" spans="2:12" ht="21.95" customHeight="1">
      <c r="B308" s="98">
        <v>15</v>
      </c>
      <c r="C308" s="98" t="s">
        <v>777</v>
      </c>
      <c r="D308" s="99" t="s">
        <v>778</v>
      </c>
      <c r="E308" s="98" t="s">
        <v>219</v>
      </c>
      <c r="F308" s="98" t="s">
        <v>220</v>
      </c>
      <c r="G308" s="98" t="s">
        <v>194</v>
      </c>
      <c r="H308" s="100" t="s">
        <v>175</v>
      </c>
      <c r="I308" s="103"/>
      <c r="J308" s="102" t="s">
        <v>155</v>
      </c>
      <c r="K308" s="102"/>
      <c r="L308" s="102" t="s">
        <v>155</v>
      </c>
    </row>
    <row r="309" spans="2:12" ht="21.95" customHeight="1">
      <c r="B309" s="98">
        <v>15</v>
      </c>
      <c r="C309" s="98" t="s">
        <v>779</v>
      </c>
      <c r="D309" s="99" t="s">
        <v>780</v>
      </c>
      <c r="E309" s="98" t="s">
        <v>219</v>
      </c>
      <c r="F309" s="98" t="s">
        <v>220</v>
      </c>
      <c r="G309" s="98" t="s">
        <v>194</v>
      </c>
      <c r="H309" s="100" t="s">
        <v>175</v>
      </c>
      <c r="I309" s="103"/>
      <c r="J309" s="102" t="s">
        <v>155</v>
      </c>
      <c r="K309" s="102"/>
      <c r="L309" s="102" t="s">
        <v>155</v>
      </c>
    </row>
    <row r="310" spans="2:12" ht="21.95" customHeight="1">
      <c r="B310" s="98">
        <v>15</v>
      </c>
      <c r="C310" s="98" t="s">
        <v>781</v>
      </c>
      <c r="D310" s="99" t="s">
        <v>782</v>
      </c>
      <c r="E310" s="98" t="s">
        <v>769</v>
      </c>
      <c r="F310" s="98" t="s">
        <v>220</v>
      </c>
      <c r="G310" s="98" t="s">
        <v>194</v>
      </c>
      <c r="H310" s="100" t="s">
        <v>175</v>
      </c>
      <c r="I310" s="103"/>
      <c r="J310" s="102" t="s">
        <v>155</v>
      </c>
      <c r="K310" s="102"/>
      <c r="L310" s="102" t="s">
        <v>155</v>
      </c>
    </row>
    <row r="311" spans="2:12" ht="21.95" customHeight="1">
      <c r="B311" s="104">
        <v>15.5</v>
      </c>
      <c r="C311" s="104"/>
      <c r="D311" s="92" t="s">
        <v>783</v>
      </c>
      <c r="E311" s="104"/>
      <c r="F311" s="104"/>
      <c r="G311" s="104"/>
      <c r="H311" s="104"/>
      <c r="I311" s="109"/>
      <c r="J311" s="104"/>
      <c r="K311" s="110"/>
      <c r="L311" s="108"/>
    </row>
    <row r="312" spans="2:12" ht="21.95" customHeight="1">
      <c r="B312" s="98">
        <v>16</v>
      </c>
      <c r="C312" s="98" t="s">
        <v>784</v>
      </c>
      <c r="D312" s="99" t="s">
        <v>785</v>
      </c>
      <c r="E312" s="98" t="s">
        <v>219</v>
      </c>
      <c r="F312" s="98" t="s">
        <v>220</v>
      </c>
      <c r="G312" s="98"/>
      <c r="H312" s="100" t="s">
        <v>175</v>
      </c>
      <c r="I312" s="103"/>
      <c r="J312" s="102" t="s">
        <v>155</v>
      </c>
      <c r="K312" s="102"/>
      <c r="L312" s="102" t="s">
        <v>155</v>
      </c>
    </row>
    <row r="313" spans="2:12" ht="21.95" customHeight="1">
      <c r="B313" s="98">
        <v>6</v>
      </c>
      <c r="C313" s="98" t="s">
        <v>786</v>
      </c>
      <c r="D313" s="99" t="s">
        <v>787</v>
      </c>
      <c r="E313" s="98" t="s">
        <v>219</v>
      </c>
      <c r="F313" s="98" t="s">
        <v>220</v>
      </c>
      <c r="G313" s="98"/>
      <c r="H313" s="100" t="s">
        <v>154</v>
      </c>
      <c r="I313" s="101"/>
      <c r="J313" s="102"/>
      <c r="K313" s="102"/>
      <c r="L313" s="102" t="s">
        <v>155</v>
      </c>
    </row>
    <row r="314" spans="2:12" ht="21.95" customHeight="1">
      <c r="B314" s="98">
        <v>16</v>
      </c>
      <c r="C314" s="98" t="s">
        <v>788</v>
      </c>
      <c r="D314" s="99" t="s">
        <v>789</v>
      </c>
      <c r="E314" s="98" t="s">
        <v>219</v>
      </c>
      <c r="F314" s="98" t="s">
        <v>220</v>
      </c>
      <c r="G314" s="98"/>
      <c r="H314" s="100" t="s">
        <v>175</v>
      </c>
      <c r="I314" s="103"/>
      <c r="J314" s="102" t="s">
        <v>155</v>
      </c>
      <c r="K314" s="102"/>
      <c r="L314" s="102" t="s">
        <v>155</v>
      </c>
    </row>
    <row r="315" spans="2:12" ht="21.95" customHeight="1">
      <c r="B315" s="98">
        <v>16</v>
      </c>
      <c r="C315" s="98" t="s">
        <v>43</v>
      </c>
      <c r="D315" s="99" t="s">
        <v>44</v>
      </c>
      <c r="E315" s="98" t="s">
        <v>790</v>
      </c>
      <c r="F315" s="98" t="s">
        <v>791</v>
      </c>
      <c r="G315" s="98"/>
      <c r="H315" s="100" t="s">
        <v>572</v>
      </c>
      <c r="I315" s="103"/>
      <c r="J315" s="102"/>
      <c r="K315" s="102"/>
      <c r="L315" s="102" t="s">
        <v>155</v>
      </c>
    </row>
    <row r="316" spans="2:12" ht="21.95" customHeight="1">
      <c r="B316" s="98">
        <v>16</v>
      </c>
      <c r="C316" s="98" t="s">
        <v>41</v>
      </c>
      <c r="D316" s="99" t="s">
        <v>42</v>
      </c>
      <c r="E316" s="98" t="s">
        <v>790</v>
      </c>
      <c r="F316" s="98" t="s">
        <v>791</v>
      </c>
      <c r="G316" s="98"/>
      <c r="H316" s="100" t="s">
        <v>572</v>
      </c>
      <c r="I316" s="103"/>
      <c r="J316" s="102"/>
      <c r="K316" s="102"/>
      <c r="L316" s="102" t="s">
        <v>155</v>
      </c>
    </row>
    <row r="317" spans="2:12" ht="21.95" customHeight="1">
      <c r="B317" s="98">
        <v>16</v>
      </c>
      <c r="C317" s="98" t="s">
        <v>32</v>
      </c>
      <c r="D317" s="99" t="s">
        <v>792</v>
      </c>
      <c r="E317" s="98" t="s">
        <v>790</v>
      </c>
      <c r="F317" s="98" t="s">
        <v>220</v>
      </c>
      <c r="G317" s="98"/>
      <c r="H317" s="100" t="s">
        <v>154</v>
      </c>
      <c r="I317" s="103"/>
      <c r="J317" s="102"/>
      <c r="K317" s="102"/>
      <c r="L317" s="102" t="s">
        <v>155</v>
      </c>
    </row>
    <row r="318" spans="2:12" ht="21.95" customHeight="1">
      <c r="B318" s="98">
        <v>16</v>
      </c>
      <c r="C318" s="98" t="s">
        <v>793</v>
      </c>
      <c r="D318" s="99" t="s">
        <v>794</v>
      </c>
      <c r="E318" s="98" t="s">
        <v>219</v>
      </c>
      <c r="F318" s="98" t="s">
        <v>220</v>
      </c>
      <c r="G318" s="98"/>
      <c r="H318" s="100" t="s">
        <v>175</v>
      </c>
      <c r="I318" s="103"/>
      <c r="J318" s="102" t="s">
        <v>155</v>
      </c>
      <c r="K318" s="102"/>
      <c r="L318" s="102" t="s">
        <v>155</v>
      </c>
    </row>
    <row r="319" spans="2:12" ht="21.95" customHeight="1">
      <c r="B319" s="98">
        <v>16</v>
      </c>
      <c r="C319" s="98" t="s">
        <v>795</v>
      </c>
      <c r="D319" s="99" t="s">
        <v>796</v>
      </c>
      <c r="E319" s="98" t="s">
        <v>219</v>
      </c>
      <c r="F319" s="98" t="s">
        <v>220</v>
      </c>
      <c r="G319" s="98"/>
      <c r="H319" s="100" t="s">
        <v>175</v>
      </c>
      <c r="I319" s="103"/>
      <c r="J319" s="102" t="s">
        <v>155</v>
      </c>
      <c r="K319" s="102"/>
      <c r="L319" s="102" t="s">
        <v>155</v>
      </c>
    </row>
    <row r="320" spans="2:12" ht="21.95" customHeight="1">
      <c r="B320" s="98">
        <v>1</v>
      </c>
      <c r="C320" s="98" t="s">
        <v>797</v>
      </c>
      <c r="D320" s="99" t="s">
        <v>798</v>
      </c>
      <c r="E320" s="98" t="s">
        <v>219</v>
      </c>
      <c r="F320" s="98" t="s">
        <v>220</v>
      </c>
      <c r="G320" s="98" t="s">
        <v>153</v>
      </c>
      <c r="H320" s="100" t="s">
        <v>154</v>
      </c>
      <c r="I320" s="101"/>
      <c r="J320" s="102"/>
      <c r="K320" s="102"/>
      <c r="L320" s="102" t="s">
        <v>155</v>
      </c>
    </row>
    <row r="321" spans="1:12" ht="21.95" customHeight="1">
      <c r="B321" s="98">
        <v>16</v>
      </c>
      <c r="C321" s="98" t="s">
        <v>799</v>
      </c>
      <c r="D321" s="99" t="s">
        <v>800</v>
      </c>
      <c r="E321" s="98" t="s">
        <v>219</v>
      </c>
      <c r="F321" s="98" t="s">
        <v>220</v>
      </c>
      <c r="G321" s="98"/>
      <c r="H321" s="100" t="s">
        <v>175</v>
      </c>
      <c r="I321" s="103"/>
      <c r="J321" s="102" t="s">
        <v>155</v>
      </c>
      <c r="K321" s="102"/>
      <c r="L321" s="102" t="s">
        <v>155</v>
      </c>
    </row>
    <row r="322" spans="1:12" ht="21.95" customHeight="1">
      <c r="B322" s="98">
        <v>16</v>
      </c>
      <c r="C322" s="98" t="s">
        <v>801</v>
      </c>
      <c r="D322" s="99" t="s">
        <v>802</v>
      </c>
      <c r="E322" s="98" t="s">
        <v>790</v>
      </c>
      <c r="F322" s="98" t="s">
        <v>791</v>
      </c>
      <c r="G322" s="98"/>
      <c r="H322" s="100" t="s">
        <v>175</v>
      </c>
      <c r="I322" s="103"/>
      <c r="J322" s="102" t="s">
        <v>155</v>
      </c>
      <c r="K322" s="102"/>
      <c r="L322" s="102" t="s">
        <v>155</v>
      </c>
    </row>
    <row r="323" spans="1:12" ht="21.95" customHeight="1">
      <c r="B323" s="98">
        <v>16</v>
      </c>
      <c r="C323" s="98" t="s">
        <v>803</v>
      </c>
      <c r="D323" s="99" t="s">
        <v>804</v>
      </c>
      <c r="E323" s="98" t="s">
        <v>242</v>
      </c>
      <c r="F323" s="98" t="s">
        <v>185</v>
      </c>
      <c r="G323" s="98"/>
      <c r="H323" s="100" t="s">
        <v>175</v>
      </c>
      <c r="I323" s="103"/>
      <c r="J323" s="102" t="s">
        <v>155</v>
      </c>
      <c r="K323" s="102"/>
      <c r="L323" s="102" t="s">
        <v>155</v>
      </c>
    </row>
    <row r="324" spans="1:12" ht="21.95" customHeight="1">
      <c r="B324" s="98">
        <v>16</v>
      </c>
      <c r="C324" s="98" t="s">
        <v>805</v>
      </c>
      <c r="D324" s="99" t="s">
        <v>806</v>
      </c>
      <c r="E324" s="98" t="s">
        <v>219</v>
      </c>
      <c r="F324" s="98" t="s">
        <v>220</v>
      </c>
      <c r="G324" s="98" t="s">
        <v>194</v>
      </c>
      <c r="H324" s="100" t="s">
        <v>175</v>
      </c>
      <c r="I324" s="103"/>
      <c r="J324" s="102" t="s">
        <v>155</v>
      </c>
      <c r="K324" s="102"/>
      <c r="L324" s="102" t="s">
        <v>155</v>
      </c>
    </row>
    <row r="325" spans="1:12" ht="21.95" customHeight="1">
      <c r="B325" s="98">
        <v>16</v>
      </c>
      <c r="C325" s="98">
        <v>7051</v>
      </c>
      <c r="D325" s="99" t="s">
        <v>807</v>
      </c>
      <c r="E325" s="98" t="s">
        <v>791</v>
      </c>
      <c r="F325" s="98" t="s">
        <v>791</v>
      </c>
      <c r="G325" s="98"/>
      <c r="H325" s="100"/>
      <c r="I325" s="103"/>
      <c r="J325" s="102" t="s">
        <v>155</v>
      </c>
      <c r="K325" s="102"/>
      <c r="L325" s="102" t="s">
        <v>155</v>
      </c>
    </row>
    <row r="326" spans="1:12" ht="21.95" customHeight="1">
      <c r="B326" s="98">
        <v>16</v>
      </c>
      <c r="C326" s="98">
        <v>7052</v>
      </c>
      <c r="D326" s="99" t="s">
        <v>808</v>
      </c>
      <c r="E326" s="98" t="s">
        <v>791</v>
      </c>
      <c r="F326" s="98" t="s">
        <v>791</v>
      </c>
      <c r="G326" s="98"/>
      <c r="H326" s="100"/>
      <c r="I326" s="103"/>
      <c r="J326" s="102" t="s">
        <v>155</v>
      </c>
      <c r="K326" s="102"/>
      <c r="L326" s="102" t="s">
        <v>155</v>
      </c>
    </row>
    <row r="327" spans="1:12" ht="21.95" customHeight="1">
      <c r="B327" s="98">
        <v>16</v>
      </c>
      <c r="C327" s="98" t="s">
        <v>809</v>
      </c>
      <c r="D327" s="129" t="s">
        <v>810</v>
      </c>
      <c r="E327" s="98" t="s">
        <v>791</v>
      </c>
      <c r="F327" s="98" t="s">
        <v>791</v>
      </c>
      <c r="G327" s="98"/>
      <c r="H327" s="100"/>
      <c r="I327" s="103"/>
      <c r="J327" s="102" t="s">
        <v>155</v>
      </c>
      <c r="K327" s="102"/>
      <c r="L327" s="102" t="s">
        <v>155</v>
      </c>
    </row>
    <row r="328" spans="1:12" ht="21.95" customHeight="1">
      <c r="B328" s="98">
        <v>16</v>
      </c>
      <c r="C328" s="98" t="s">
        <v>811</v>
      </c>
      <c r="D328" s="99" t="s">
        <v>812</v>
      </c>
      <c r="E328" s="98" t="s">
        <v>219</v>
      </c>
      <c r="F328" s="98" t="s">
        <v>220</v>
      </c>
      <c r="G328" s="98"/>
      <c r="H328" s="100" t="s">
        <v>175</v>
      </c>
      <c r="I328" s="131"/>
      <c r="J328" s="102" t="s">
        <v>155</v>
      </c>
      <c r="K328" s="132"/>
      <c r="L328" s="132" t="s">
        <v>155</v>
      </c>
    </row>
    <row r="329" spans="1:12" ht="21.95" customHeight="1">
      <c r="A329" s="70" t="s">
        <v>196</v>
      </c>
      <c r="B329" s="98">
        <v>16</v>
      </c>
      <c r="C329" s="98" t="s">
        <v>813</v>
      </c>
      <c r="D329" s="99" t="s">
        <v>814</v>
      </c>
      <c r="E329" s="98" t="s">
        <v>184</v>
      </c>
      <c r="F329" s="98" t="s">
        <v>791</v>
      </c>
      <c r="G329" s="98"/>
      <c r="H329" s="100" t="s">
        <v>154</v>
      </c>
      <c r="I329" s="103"/>
      <c r="J329" s="102"/>
      <c r="K329" s="102"/>
      <c r="L329" s="102" t="s">
        <v>155</v>
      </c>
    </row>
    <row r="330" spans="1:12" ht="21.95" customHeight="1">
      <c r="B330" s="98">
        <v>16</v>
      </c>
      <c r="C330" s="98" t="s">
        <v>815</v>
      </c>
      <c r="D330" s="99" t="s">
        <v>816</v>
      </c>
      <c r="E330" s="98" t="s">
        <v>790</v>
      </c>
      <c r="F330" s="98" t="s">
        <v>791</v>
      </c>
      <c r="G330" s="98"/>
      <c r="H330" s="100" t="s">
        <v>175</v>
      </c>
      <c r="I330" s="103"/>
      <c r="J330" s="102" t="s">
        <v>155</v>
      </c>
      <c r="K330" s="102"/>
      <c r="L330" s="102" t="s">
        <v>155</v>
      </c>
    </row>
    <row r="331" spans="1:12" ht="21.95" customHeight="1">
      <c r="B331" s="98">
        <v>16</v>
      </c>
      <c r="C331" s="98" t="s">
        <v>817</v>
      </c>
      <c r="D331" s="99" t="s">
        <v>818</v>
      </c>
      <c r="E331" s="98" t="s">
        <v>219</v>
      </c>
      <c r="F331" s="98" t="s">
        <v>220</v>
      </c>
      <c r="G331" s="98"/>
      <c r="H331" s="100" t="s">
        <v>175</v>
      </c>
      <c r="I331" s="103"/>
      <c r="J331" s="102" t="s">
        <v>155</v>
      </c>
      <c r="K331" s="102"/>
      <c r="L331" s="102" t="s">
        <v>155</v>
      </c>
    </row>
    <row r="332" spans="1:12" ht="21.95" customHeight="1">
      <c r="B332" s="98">
        <v>16</v>
      </c>
      <c r="C332" s="98" t="s">
        <v>51</v>
      </c>
      <c r="D332" s="99" t="s">
        <v>52</v>
      </c>
      <c r="E332" s="98" t="s">
        <v>790</v>
      </c>
      <c r="F332" s="98" t="s">
        <v>791</v>
      </c>
      <c r="G332" s="98" t="s">
        <v>194</v>
      </c>
      <c r="H332" s="100" t="s">
        <v>572</v>
      </c>
      <c r="I332" s="103"/>
      <c r="J332" s="102"/>
      <c r="K332" s="102"/>
      <c r="L332" s="102" t="s">
        <v>155</v>
      </c>
    </row>
    <row r="333" spans="1:12" ht="21.95" customHeight="1">
      <c r="B333" s="98">
        <v>15</v>
      </c>
      <c r="C333" s="98" t="s">
        <v>819</v>
      </c>
      <c r="D333" s="99" t="s">
        <v>820</v>
      </c>
      <c r="E333" s="98" t="s">
        <v>721</v>
      </c>
      <c r="F333" s="98" t="s">
        <v>185</v>
      </c>
      <c r="G333" s="98"/>
      <c r="H333" s="100" t="s">
        <v>175</v>
      </c>
      <c r="I333" s="103"/>
      <c r="J333" s="102" t="s">
        <v>155</v>
      </c>
      <c r="K333" s="102"/>
      <c r="L333" s="102" t="s">
        <v>155</v>
      </c>
    </row>
    <row r="334" spans="1:12" ht="21.95" customHeight="1">
      <c r="B334" s="98">
        <v>15</v>
      </c>
      <c r="C334" s="98" t="s">
        <v>821</v>
      </c>
      <c r="D334" s="99" t="s">
        <v>822</v>
      </c>
      <c r="E334" s="98" t="s">
        <v>769</v>
      </c>
      <c r="F334" s="98" t="s">
        <v>770</v>
      </c>
      <c r="G334" s="98"/>
      <c r="H334" s="100" t="s">
        <v>175</v>
      </c>
      <c r="I334" s="103"/>
      <c r="J334" s="102" t="s">
        <v>155</v>
      </c>
      <c r="K334" s="102"/>
      <c r="L334" s="102" t="s">
        <v>155</v>
      </c>
    </row>
    <row r="335" spans="1:12" ht="24" customHeight="1">
      <c r="B335" s="98">
        <v>16</v>
      </c>
      <c r="C335" s="98" t="s">
        <v>823</v>
      </c>
      <c r="D335" s="99" t="s">
        <v>824</v>
      </c>
      <c r="E335" s="98" t="s">
        <v>219</v>
      </c>
      <c r="F335" s="98" t="s">
        <v>220</v>
      </c>
      <c r="G335" s="98" t="s">
        <v>194</v>
      </c>
      <c r="H335" s="100" t="s">
        <v>175</v>
      </c>
      <c r="I335" s="103"/>
      <c r="J335" s="102" t="s">
        <v>155</v>
      </c>
      <c r="K335" s="102"/>
      <c r="L335" s="102" t="s">
        <v>155</v>
      </c>
    </row>
    <row r="336" spans="1:12" ht="21.95" customHeight="1">
      <c r="B336" s="98">
        <v>16</v>
      </c>
      <c r="C336" s="98" t="s">
        <v>825</v>
      </c>
      <c r="D336" s="99" t="s">
        <v>826</v>
      </c>
      <c r="E336" s="98" t="s">
        <v>790</v>
      </c>
      <c r="F336" s="98" t="s">
        <v>791</v>
      </c>
      <c r="G336" s="98"/>
      <c r="H336" s="100" t="s">
        <v>175</v>
      </c>
      <c r="I336" s="103"/>
      <c r="J336" s="102" t="s">
        <v>155</v>
      </c>
      <c r="K336" s="102"/>
      <c r="L336" s="102" t="s">
        <v>155</v>
      </c>
    </row>
    <row r="337" spans="2:12" ht="21.95" customHeight="1">
      <c r="B337" s="98">
        <v>16</v>
      </c>
      <c r="C337" s="98" t="s">
        <v>59</v>
      </c>
      <c r="D337" s="99" t="s">
        <v>60</v>
      </c>
      <c r="E337" s="98" t="s">
        <v>790</v>
      </c>
      <c r="F337" s="98" t="s">
        <v>791</v>
      </c>
      <c r="G337" s="98"/>
      <c r="H337" s="100" t="s">
        <v>572</v>
      </c>
      <c r="I337" s="103"/>
      <c r="J337" s="102"/>
      <c r="K337" s="102"/>
      <c r="L337" s="102" t="s">
        <v>155</v>
      </c>
    </row>
    <row r="338" spans="2:12" ht="21.95" customHeight="1">
      <c r="B338" s="98">
        <v>16</v>
      </c>
      <c r="C338" s="98" t="s">
        <v>827</v>
      </c>
      <c r="D338" s="99" t="s">
        <v>828</v>
      </c>
      <c r="E338" s="98" t="s">
        <v>219</v>
      </c>
      <c r="F338" s="98" t="s">
        <v>220</v>
      </c>
      <c r="G338" s="98"/>
      <c r="H338" s="100" t="s">
        <v>175</v>
      </c>
      <c r="I338" s="103"/>
      <c r="J338" s="102" t="s">
        <v>155</v>
      </c>
      <c r="K338" s="102"/>
      <c r="L338" s="102" t="s">
        <v>155</v>
      </c>
    </row>
    <row r="339" spans="2:12" ht="21.95" customHeight="1">
      <c r="B339" s="98">
        <v>16</v>
      </c>
      <c r="C339" s="98" t="s">
        <v>829</v>
      </c>
      <c r="D339" s="99" t="s">
        <v>830</v>
      </c>
      <c r="E339" s="98" t="s">
        <v>219</v>
      </c>
      <c r="F339" s="98" t="s">
        <v>220</v>
      </c>
      <c r="G339" s="98"/>
      <c r="H339" s="100" t="s">
        <v>175</v>
      </c>
      <c r="I339" s="103"/>
      <c r="J339" s="102" t="s">
        <v>155</v>
      </c>
      <c r="K339" s="102"/>
      <c r="L339" s="102" t="s">
        <v>155</v>
      </c>
    </row>
    <row r="340" spans="2:12" ht="21.95" customHeight="1">
      <c r="B340" s="98">
        <v>16</v>
      </c>
      <c r="C340" s="98" t="s">
        <v>831</v>
      </c>
      <c r="D340" s="99" t="s">
        <v>832</v>
      </c>
      <c r="E340" s="98" t="s">
        <v>219</v>
      </c>
      <c r="F340" s="98" t="s">
        <v>220</v>
      </c>
      <c r="G340" s="98"/>
      <c r="H340" s="100" t="s">
        <v>175</v>
      </c>
      <c r="I340" s="103"/>
      <c r="J340" s="102" t="s">
        <v>155</v>
      </c>
      <c r="K340" s="102"/>
      <c r="L340" s="102" t="s">
        <v>155</v>
      </c>
    </row>
    <row r="341" spans="2:12" ht="21.95" customHeight="1">
      <c r="B341" s="98">
        <v>16</v>
      </c>
      <c r="C341" s="98" t="s">
        <v>833</v>
      </c>
      <c r="D341" s="99" t="s">
        <v>834</v>
      </c>
      <c r="E341" s="98" t="s">
        <v>219</v>
      </c>
      <c r="F341" s="98" t="s">
        <v>791</v>
      </c>
      <c r="G341" s="98"/>
      <c r="H341" s="100" t="s">
        <v>175</v>
      </c>
      <c r="I341" s="103"/>
      <c r="J341" s="102" t="s">
        <v>155</v>
      </c>
      <c r="K341" s="102"/>
      <c r="L341" s="102" t="s">
        <v>155</v>
      </c>
    </row>
    <row r="342" spans="2:12" ht="21.95" customHeight="1">
      <c r="B342" s="98">
        <v>15</v>
      </c>
      <c r="C342" s="98" t="s">
        <v>835</v>
      </c>
      <c r="D342" s="99" t="s">
        <v>836</v>
      </c>
      <c r="E342" s="98" t="s">
        <v>790</v>
      </c>
      <c r="F342" s="98" t="s">
        <v>791</v>
      </c>
      <c r="G342" s="98" t="s">
        <v>194</v>
      </c>
      <c r="H342" s="100" t="s">
        <v>175</v>
      </c>
      <c r="I342" s="103"/>
      <c r="J342" s="102" t="s">
        <v>155</v>
      </c>
      <c r="K342" s="102"/>
      <c r="L342" s="102" t="s">
        <v>155</v>
      </c>
    </row>
    <row r="343" spans="2:12" ht="21.95" customHeight="1">
      <c r="B343" s="98">
        <v>15</v>
      </c>
      <c r="C343" s="98" t="s">
        <v>837</v>
      </c>
      <c r="D343" s="99" t="s">
        <v>838</v>
      </c>
      <c r="E343" s="98" t="s">
        <v>790</v>
      </c>
      <c r="F343" s="98" t="s">
        <v>791</v>
      </c>
      <c r="G343" s="98" t="s">
        <v>194</v>
      </c>
      <c r="H343" s="100" t="s">
        <v>175</v>
      </c>
      <c r="I343" s="103"/>
      <c r="J343" s="102" t="s">
        <v>155</v>
      </c>
      <c r="K343" s="102"/>
      <c r="L343" s="102" t="s">
        <v>155</v>
      </c>
    </row>
    <row r="344" spans="2:12" ht="21.95" customHeight="1">
      <c r="B344" s="98">
        <v>16</v>
      </c>
      <c r="C344" s="98" t="s">
        <v>839</v>
      </c>
      <c r="D344" s="99" t="s">
        <v>840</v>
      </c>
      <c r="E344" s="98" t="s">
        <v>790</v>
      </c>
      <c r="F344" s="98" t="s">
        <v>791</v>
      </c>
      <c r="G344" s="98"/>
      <c r="H344" s="100" t="s">
        <v>175</v>
      </c>
      <c r="I344" s="103"/>
      <c r="J344" s="102" t="s">
        <v>155</v>
      </c>
      <c r="K344" s="102"/>
      <c r="L344" s="102" t="s">
        <v>155</v>
      </c>
    </row>
    <row r="345" spans="2:12" ht="21.95" customHeight="1">
      <c r="B345" s="98">
        <v>16</v>
      </c>
      <c r="C345" s="98" t="s">
        <v>841</v>
      </c>
      <c r="D345" s="99" t="s">
        <v>842</v>
      </c>
      <c r="E345" s="98" t="s">
        <v>219</v>
      </c>
      <c r="F345" s="98" t="s">
        <v>220</v>
      </c>
      <c r="G345" s="98"/>
      <c r="H345" s="100" t="s">
        <v>175</v>
      </c>
      <c r="I345" s="125"/>
      <c r="J345" s="102" t="s">
        <v>155</v>
      </c>
      <c r="K345" s="117"/>
      <c r="L345" s="117" t="s">
        <v>155</v>
      </c>
    </row>
    <row r="346" spans="2:12" ht="21.95" customHeight="1">
      <c r="B346" s="98">
        <v>16</v>
      </c>
      <c r="C346" s="98" t="s">
        <v>843</v>
      </c>
      <c r="D346" s="99" t="s">
        <v>844</v>
      </c>
      <c r="E346" s="98" t="s">
        <v>219</v>
      </c>
      <c r="F346" s="98" t="s">
        <v>220</v>
      </c>
      <c r="G346" s="98" t="s">
        <v>194</v>
      </c>
      <c r="H346" s="100" t="s">
        <v>154</v>
      </c>
      <c r="I346" s="133"/>
      <c r="J346" s="102"/>
      <c r="K346" s="117"/>
      <c r="L346" s="117" t="s">
        <v>155</v>
      </c>
    </row>
    <row r="347" spans="2:12" ht="21.95" customHeight="1">
      <c r="B347" s="98">
        <v>16</v>
      </c>
      <c r="C347" s="98" t="s">
        <v>845</v>
      </c>
      <c r="D347" s="99" t="s">
        <v>846</v>
      </c>
      <c r="E347" s="98" t="s">
        <v>219</v>
      </c>
      <c r="F347" s="98" t="s">
        <v>220</v>
      </c>
      <c r="G347" s="98"/>
      <c r="H347" s="100" t="s">
        <v>154</v>
      </c>
      <c r="I347" s="133"/>
      <c r="J347" s="102"/>
      <c r="K347" s="117"/>
      <c r="L347" s="117" t="s">
        <v>155</v>
      </c>
    </row>
    <row r="348" spans="2:12" ht="21.95" customHeight="1">
      <c r="B348" s="98">
        <v>15</v>
      </c>
      <c r="C348" s="98" t="s">
        <v>847</v>
      </c>
      <c r="D348" s="99" t="s">
        <v>848</v>
      </c>
      <c r="E348" s="98" t="s">
        <v>242</v>
      </c>
      <c r="F348" s="98" t="s">
        <v>185</v>
      </c>
      <c r="G348" s="98" t="s">
        <v>194</v>
      </c>
      <c r="H348" s="100" t="s">
        <v>175</v>
      </c>
      <c r="I348" s="125"/>
      <c r="J348" s="102" t="s">
        <v>155</v>
      </c>
      <c r="K348" s="117"/>
      <c r="L348" s="117" t="s">
        <v>155</v>
      </c>
    </row>
    <row r="349" spans="2:12" ht="21.95" customHeight="1">
      <c r="B349" s="98">
        <v>16</v>
      </c>
      <c r="C349" s="98" t="s">
        <v>72</v>
      </c>
      <c r="D349" s="99" t="s">
        <v>73</v>
      </c>
      <c r="E349" s="98" t="s">
        <v>849</v>
      </c>
      <c r="F349" s="98" t="s">
        <v>791</v>
      </c>
      <c r="G349" s="98" t="s">
        <v>194</v>
      </c>
      <c r="H349" s="100" t="s">
        <v>572</v>
      </c>
      <c r="I349" s="133"/>
      <c r="J349" s="102"/>
      <c r="K349" s="117"/>
      <c r="L349" s="117" t="s">
        <v>155</v>
      </c>
    </row>
    <row r="350" spans="2:12" ht="21.95" customHeight="1">
      <c r="B350" s="98">
        <v>16</v>
      </c>
      <c r="C350" s="98" t="s">
        <v>37</v>
      </c>
      <c r="D350" s="99" t="s">
        <v>850</v>
      </c>
      <c r="E350" s="98" t="s">
        <v>216</v>
      </c>
      <c r="F350" s="98" t="s">
        <v>220</v>
      </c>
      <c r="G350" s="98"/>
      <c r="H350" s="100" t="s">
        <v>851</v>
      </c>
      <c r="I350" s="133"/>
      <c r="J350" s="102"/>
      <c r="K350" s="117"/>
      <c r="L350" s="117" t="s">
        <v>155</v>
      </c>
    </row>
    <row r="351" spans="2:12" ht="21.95" customHeight="1">
      <c r="B351" s="98">
        <v>16</v>
      </c>
      <c r="C351" s="98" t="s">
        <v>64</v>
      </c>
      <c r="D351" s="99" t="s">
        <v>852</v>
      </c>
      <c r="E351" s="98" t="s">
        <v>184</v>
      </c>
      <c r="F351" s="98" t="s">
        <v>791</v>
      </c>
      <c r="G351" s="98" t="s">
        <v>194</v>
      </c>
      <c r="H351" s="100" t="s">
        <v>572</v>
      </c>
      <c r="I351" s="101"/>
      <c r="J351" s="134"/>
      <c r="K351" s="102"/>
      <c r="L351" s="102" t="s">
        <v>155</v>
      </c>
    </row>
  </sheetData>
  <mergeCells count="1">
    <mergeCell ref="E4:F4"/>
  </mergeCells>
  <printOptions horizontalCentered="1"/>
  <pageMargins left="0.39374999999999999" right="0.39374999999999999" top="0.88541666666666696" bottom="1.1680555555555601" header="0.51180555555555496" footer="0.51180555555555496"/>
  <pageSetup paperSize="9" firstPageNumber="0" pageOrder="overThenDown" orientation="portrait" horizontalDpi="300" verticalDpi="300"/>
  <headerFooter>
    <oddFooter>&amp;L&amp;"Arial2,Regular"&amp;D   &amp;T&amp;C&amp;"Arial2,Regular"Página &amp;P&amp;R&amp;"Arial2,Regular"&amp;F  [&amp;A]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8"/>
  <sheetViews>
    <sheetView zoomScale="140" zoomScaleNormal="140" workbookViewId="0">
      <selection activeCell="A6" sqref="A6"/>
    </sheetView>
  </sheetViews>
  <sheetFormatPr defaultColWidth="7.6640625" defaultRowHeight="11.25"/>
  <cols>
    <col min="1" max="1" width="20.1640625" customWidth="1"/>
    <col min="2" max="2" width="12.1640625" customWidth="1"/>
    <col min="3" max="3" width="10" customWidth="1"/>
    <col min="4" max="7" width="12.5" hidden="1" customWidth="1"/>
    <col min="8" max="8" width="11" customWidth="1"/>
    <col min="9" max="9" width="10.33203125" customWidth="1"/>
    <col min="10" max="10" width="14.1640625" customWidth="1"/>
    <col min="11" max="11" width="12.1640625" customWidth="1"/>
    <col min="12" max="12" width="7" customWidth="1"/>
    <col min="13" max="13" width="9.1640625" customWidth="1"/>
    <col min="14" max="14" width="7" customWidth="1"/>
    <col min="15" max="15" width="9.1640625" customWidth="1"/>
    <col min="16" max="16" width="5.83203125" customWidth="1"/>
    <col min="17" max="17" width="10" customWidth="1"/>
    <col min="18" max="18" width="0.6640625" customWidth="1"/>
  </cols>
  <sheetData>
    <row r="1" spans="1:1024">
      <c r="A1" s="135" t="s">
        <v>0</v>
      </c>
      <c r="B1" s="135"/>
      <c r="C1" s="3"/>
      <c r="D1" s="3"/>
      <c r="E1" s="3"/>
      <c r="F1" s="3"/>
      <c r="G1" s="3"/>
      <c r="H1" s="3"/>
      <c r="I1" s="136"/>
      <c r="J1" s="3"/>
      <c r="K1" s="137"/>
      <c r="L1" s="3"/>
      <c r="M1" s="3"/>
      <c r="N1" s="3"/>
      <c r="O1" s="3"/>
      <c r="P1" s="3"/>
      <c r="Q1" s="137"/>
    </row>
    <row r="2" spans="1:1024">
      <c r="A2" s="135" t="s">
        <v>2</v>
      </c>
      <c r="B2" s="135"/>
      <c r="C2" s="3"/>
      <c r="D2" s="3"/>
      <c r="E2" s="3"/>
      <c r="F2" s="3"/>
      <c r="G2" s="3"/>
      <c r="H2" s="3"/>
      <c r="I2" s="136"/>
      <c r="J2" s="3"/>
      <c r="K2" s="137"/>
      <c r="L2" s="3"/>
      <c r="M2" s="3"/>
      <c r="N2" s="3"/>
      <c r="O2" s="3"/>
      <c r="P2" s="3"/>
      <c r="Q2" s="137"/>
    </row>
    <row r="3" spans="1:1024">
      <c r="A3" s="135" t="s">
        <v>3</v>
      </c>
      <c r="B3" s="135"/>
      <c r="C3" s="3"/>
      <c r="D3" s="3"/>
      <c r="E3" s="3"/>
      <c r="F3" s="3"/>
      <c r="G3" s="3"/>
      <c r="H3" s="3"/>
      <c r="I3" s="136"/>
      <c r="J3" s="3"/>
      <c r="K3" s="137"/>
      <c r="L3" s="3"/>
      <c r="M3" s="3"/>
      <c r="N3" s="3"/>
      <c r="O3" s="3"/>
      <c r="P3" s="3"/>
      <c r="Q3" s="137"/>
    </row>
    <row r="4" spans="1:1024">
      <c r="A4" s="3"/>
      <c r="B4" s="3"/>
      <c r="C4" s="3"/>
      <c r="D4" s="3"/>
      <c r="E4" s="3"/>
      <c r="F4" s="3"/>
      <c r="G4" s="3"/>
      <c r="H4" s="3"/>
      <c r="I4" s="136"/>
      <c r="J4" s="3"/>
      <c r="K4" s="137"/>
      <c r="L4" s="3"/>
      <c r="M4" s="3"/>
      <c r="N4" s="3"/>
      <c r="O4" s="3"/>
      <c r="P4" s="3"/>
      <c r="Q4" s="137"/>
    </row>
    <row r="5" spans="1:1024" ht="15.75">
      <c r="A5" s="138" t="s">
        <v>999</v>
      </c>
      <c r="B5" s="138"/>
      <c r="C5" s="139"/>
      <c r="D5" s="139"/>
      <c r="E5" s="139"/>
      <c r="F5" s="139"/>
      <c r="G5" s="139"/>
      <c r="H5" s="139"/>
      <c r="I5" s="136"/>
      <c r="J5" s="139"/>
      <c r="K5" s="140"/>
      <c r="L5" s="139"/>
      <c r="M5" s="139"/>
      <c r="N5" s="139"/>
      <c r="O5" s="139"/>
      <c r="P5" s="139"/>
      <c r="Q5" s="140"/>
    </row>
    <row r="6" spans="1:1024">
      <c r="A6" s="3"/>
      <c r="B6" s="3"/>
      <c r="C6" s="3"/>
      <c r="D6" s="3"/>
      <c r="E6" s="3"/>
      <c r="F6" s="3"/>
      <c r="G6" s="3"/>
      <c r="H6" s="3"/>
      <c r="I6" s="136"/>
      <c r="J6" s="3"/>
      <c r="K6" s="137"/>
      <c r="L6" s="3"/>
      <c r="M6" s="3"/>
      <c r="N6" s="3"/>
      <c r="O6" s="3"/>
      <c r="P6" s="3"/>
      <c r="Q6" s="137"/>
    </row>
    <row r="7" spans="1:1024" s="141" customFormat="1" ht="11.25" customHeight="1">
      <c r="A7" s="234"/>
      <c r="B7" s="228" t="s">
        <v>853</v>
      </c>
      <c r="C7" s="228" t="s">
        <v>854</v>
      </c>
      <c r="D7" s="228" t="s">
        <v>855</v>
      </c>
      <c r="E7" s="228" t="s">
        <v>856</v>
      </c>
      <c r="F7" s="228" t="s">
        <v>857</v>
      </c>
      <c r="G7" s="228" t="s">
        <v>858</v>
      </c>
      <c r="H7" s="228" t="s">
        <v>859</v>
      </c>
      <c r="I7" s="233" t="s">
        <v>860</v>
      </c>
      <c r="J7" s="228" t="s">
        <v>861</v>
      </c>
      <c r="K7" s="228" t="s">
        <v>862</v>
      </c>
      <c r="L7" s="231" t="s">
        <v>863</v>
      </c>
      <c r="M7" s="231"/>
      <c r="N7" s="231" t="s">
        <v>864</v>
      </c>
      <c r="O7" s="231"/>
      <c r="P7" s="232" t="s">
        <v>865</v>
      </c>
      <c r="Q7" s="232" t="s">
        <v>866</v>
      </c>
      <c r="AMI7"/>
      <c r="AMJ7"/>
    </row>
    <row r="8" spans="1:1024" ht="20.65" customHeight="1">
      <c r="A8" s="234"/>
      <c r="B8" s="228"/>
      <c r="C8" s="228"/>
      <c r="D8" s="228"/>
      <c r="E8" s="228"/>
      <c r="F8" s="228"/>
      <c r="G8" s="228"/>
      <c r="H8" s="228"/>
      <c r="I8" s="233"/>
      <c r="J8" s="228"/>
      <c r="K8" s="228"/>
      <c r="L8" s="142" t="s">
        <v>867</v>
      </c>
      <c r="M8" s="142" t="s">
        <v>868</v>
      </c>
      <c r="N8" s="142" t="s">
        <v>867</v>
      </c>
      <c r="O8" s="142" t="s">
        <v>868</v>
      </c>
      <c r="P8" s="232"/>
      <c r="Q8" s="232"/>
    </row>
    <row r="9" spans="1:1024" ht="12.75">
      <c r="A9" s="229" t="s">
        <v>869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</row>
    <row r="10" spans="1:1024">
      <c r="A10" s="143" t="s">
        <v>870</v>
      </c>
      <c r="B10" s="144">
        <f>(Bovinos!B11)</f>
        <v>0</v>
      </c>
      <c r="C10" s="144">
        <f>SUM(Bovinos!C12:D12)</f>
        <v>0</v>
      </c>
      <c r="D10" s="144">
        <f>Bovinos!C12</f>
        <v>0</v>
      </c>
      <c r="E10" s="144">
        <f>Bovinos!D12</f>
        <v>0</v>
      </c>
      <c r="F10" s="144">
        <f>Bovinos!E12</f>
        <v>0</v>
      </c>
      <c r="G10" s="144">
        <f>Bovinos!F12</f>
        <v>0</v>
      </c>
      <c r="H10" s="145" t="e">
        <f t="shared" ref="H10:H39" si="0">C10/B10</f>
        <v>#DIV/0!</v>
      </c>
      <c r="I10" s="145" t="e">
        <f t="shared" ref="I10:I39" si="1">K10/C10</f>
        <v>#DIV/0!</v>
      </c>
      <c r="J10" s="146"/>
      <c r="K10" s="147" t="e">
        <f t="shared" ref="K10:K38" si="2">ROUND(J10*SUM(C10)/B10,0)</f>
        <v>#DIV/0!</v>
      </c>
      <c r="L10" s="148"/>
      <c r="M10" s="149"/>
      <c r="N10" s="150"/>
      <c r="O10" s="150"/>
      <c r="P10" s="151" t="e">
        <f t="shared" ref="P10:P38" si="3">+Q10/K10*1000</f>
        <v>#DIV/0!</v>
      </c>
      <c r="Q10" s="152" t="e">
        <f t="shared" ref="Q10:Q38" si="4">+(L10*N10*K10+M10*O10*K10)/1000</f>
        <v>#DIV/0!</v>
      </c>
    </row>
    <row r="11" spans="1:1024">
      <c r="A11" s="143" t="s">
        <v>871</v>
      </c>
      <c r="B11" s="144">
        <f>Bovinos!B26</f>
        <v>0</v>
      </c>
      <c r="C11" s="144">
        <f>SUM(Bovinos!C27:D27)</f>
        <v>0</v>
      </c>
      <c r="D11" s="144">
        <f>Bovinos!C27</f>
        <v>0</v>
      </c>
      <c r="E11" s="144">
        <f>Bovinos!D27</f>
        <v>0</v>
      </c>
      <c r="F11" s="144">
        <f>Bovinos!E27</f>
        <v>0</v>
      </c>
      <c r="G11" s="144">
        <f>Bovinos!F27</f>
        <v>0</v>
      </c>
      <c r="H11" s="145" t="e">
        <f t="shared" si="0"/>
        <v>#DIV/0!</v>
      </c>
      <c r="I11" s="145" t="e">
        <f t="shared" si="1"/>
        <v>#DIV/0!</v>
      </c>
      <c r="J11" s="146"/>
      <c r="K11" s="147" t="e">
        <f t="shared" si="2"/>
        <v>#DIV/0!</v>
      </c>
      <c r="L11" s="148"/>
      <c r="M11" s="149"/>
      <c r="N11" s="150"/>
      <c r="O11" s="150"/>
      <c r="P11" s="151" t="e">
        <f t="shared" si="3"/>
        <v>#DIV/0!</v>
      </c>
      <c r="Q11" s="152" t="e">
        <f t="shared" si="4"/>
        <v>#DIV/0!</v>
      </c>
    </row>
    <row r="12" spans="1:1024">
      <c r="A12" s="143" t="s">
        <v>872</v>
      </c>
      <c r="B12" s="144">
        <f>Bovinos!B41</f>
        <v>0</v>
      </c>
      <c r="C12" s="144">
        <f>SUM(Bovinos!C42:D42)</f>
        <v>0</v>
      </c>
      <c r="D12" s="144">
        <f>Bovinos!C42</f>
        <v>0</v>
      </c>
      <c r="E12" s="144">
        <f>Bovinos!D42</f>
        <v>0</v>
      </c>
      <c r="F12" s="144">
        <f>Bovinos!E42</f>
        <v>0</v>
      </c>
      <c r="G12" s="144">
        <f>Bovinos!F42</f>
        <v>0</v>
      </c>
      <c r="H12" s="145" t="e">
        <f t="shared" si="0"/>
        <v>#DIV/0!</v>
      </c>
      <c r="I12" s="145" t="e">
        <f t="shared" si="1"/>
        <v>#DIV/0!</v>
      </c>
      <c r="J12" s="146"/>
      <c r="K12" s="147" t="e">
        <f t="shared" si="2"/>
        <v>#DIV/0!</v>
      </c>
      <c r="L12" s="148"/>
      <c r="M12" s="149"/>
      <c r="N12" s="150"/>
      <c r="O12" s="150"/>
      <c r="P12" s="151" t="e">
        <f t="shared" si="3"/>
        <v>#DIV/0!</v>
      </c>
      <c r="Q12" s="152" t="e">
        <f t="shared" si="4"/>
        <v>#DIV/0!</v>
      </c>
    </row>
    <row r="13" spans="1:1024">
      <c r="A13" s="143" t="s">
        <v>873</v>
      </c>
      <c r="B13" s="144">
        <f>Bovinos!B56</f>
        <v>0</v>
      </c>
      <c r="C13" s="144">
        <f>SUM(Bovinos!C57:D57)</f>
        <v>0</v>
      </c>
      <c r="D13" s="144">
        <f>Bovinos!C57</f>
        <v>0</v>
      </c>
      <c r="E13" s="144">
        <f>Bovinos!D57</f>
        <v>0</v>
      </c>
      <c r="F13" s="144">
        <f>Bovinos!E57</f>
        <v>0</v>
      </c>
      <c r="G13" s="144">
        <f>Bovinos!F57</f>
        <v>0</v>
      </c>
      <c r="H13" s="145" t="e">
        <f t="shared" si="0"/>
        <v>#DIV/0!</v>
      </c>
      <c r="I13" s="145" t="e">
        <f t="shared" si="1"/>
        <v>#DIV/0!</v>
      </c>
      <c r="J13" s="146"/>
      <c r="K13" s="147" t="e">
        <f t="shared" si="2"/>
        <v>#DIV/0!</v>
      </c>
      <c r="L13" s="148"/>
      <c r="M13" s="149"/>
      <c r="N13" s="150"/>
      <c r="O13" s="150"/>
      <c r="P13" s="151" t="e">
        <f t="shared" si="3"/>
        <v>#DIV/0!</v>
      </c>
      <c r="Q13" s="152" t="e">
        <f t="shared" si="4"/>
        <v>#DIV/0!</v>
      </c>
    </row>
    <row r="14" spans="1:1024">
      <c r="A14" s="143" t="s">
        <v>874</v>
      </c>
      <c r="B14" s="144">
        <f>Bovinos!B71</f>
        <v>0</v>
      </c>
      <c r="C14" s="144">
        <f>SUM(Bovinos!C72:D72)</f>
        <v>0</v>
      </c>
      <c r="D14" s="144">
        <f>Bovinos!C72</f>
        <v>0</v>
      </c>
      <c r="E14" s="144">
        <f>Bovinos!D72</f>
        <v>0</v>
      </c>
      <c r="F14" s="144">
        <f>Bovinos!E72</f>
        <v>0</v>
      </c>
      <c r="G14" s="144">
        <f>Bovinos!F72</f>
        <v>0</v>
      </c>
      <c r="H14" s="145" t="e">
        <f t="shared" si="0"/>
        <v>#DIV/0!</v>
      </c>
      <c r="I14" s="145" t="e">
        <f t="shared" si="1"/>
        <v>#DIV/0!</v>
      </c>
      <c r="J14" s="146"/>
      <c r="K14" s="147" t="e">
        <f t="shared" si="2"/>
        <v>#DIV/0!</v>
      </c>
      <c r="L14" s="148"/>
      <c r="M14" s="149"/>
      <c r="N14" s="150"/>
      <c r="O14" s="150"/>
      <c r="P14" s="151" t="e">
        <f t="shared" si="3"/>
        <v>#DIV/0!</v>
      </c>
      <c r="Q14" s="152" t="e">
        <f t="shared" si="4"/>
        <v>#DIV/0!</v>
      </c>
    </row>
    <row r="15" spans="1:1024">
      <c r="A15" s="143" t="s">
        <v>875</v>
      </c>
      <c r="B15" s="144">
        <f>Bovinos!B86</f>
        <v>0</v>
      </c>
      <c r="C15" s="144">
        <f>SUM(Bovinos!C87:D87)</f>
        <v>0</v>
      </c>
      <c r="D15" s="144">
        <f>Bovinos!C87</f>
        <v>0</v>
      </c>
      <c r="E15" s="144">
        <f>Bovinos!D87</f>
        <v>0</v>
      </c>
      <c r="F15" s="144">
        <f>Bovinos!E87</f>
        <v>0</v>
      </c>
      <c r="G15" s="144">
        <f>Bovinos!F87</f>
        <v>0</v>
      </c>
      <c r="H15" s="145" t="e">
        <f t="shared" si="0"/>
        <v>#DIV/0!</v>
      </c>
      <c r="I15" s="145" t="e">
        <f t="shared" si="1"/>
        <v>#DIV/0!</v>
      </c>
      <c r="J15" s="146"/>
      <c r="K15" s="147" t="e">
        <f t="shared" si="2"/>
        <v>#DIV/0!</v>
      </c>
      <c r="L15" s="148"/>
      <c r="M15" s="149"/>
      <c r="N15" s="150"/>
      <c r="O15" s="150"/>
      <c r="P15" s="151" t="e">
        <f t="shared" si="3"/>
        <v>#DIV/0!</v>
      </c>
      <c r="Q15" s="152" t="e">
        <f t="shared" si="4"/>
        <v>#DIV/0!</v>
      </c>
    </row>
    <row r="16" spans="1:1024">
      <c r="A16" s="143" t="s">
        <v>876</v>
      </c>
      <c r="B16" s="144">
        <f>Bovinos!B101</f>
        <v>0</v>
      </c>
      <c r="C16" s="144">
        <f>SUM(Bovinos!C102:D102)</f>
        <v>0</v>
      </c>
      <c r="D16" s="144">
        <f>Bovinos!C102</f>
        <v>0</v>
      </c>
      <c r="E16" s="144">
        <f>Bovinos!D102</f>
        <v>0</v>
      </c>
      <c r="F16" s="144">
        <f>Bovinos!E102</f>
        <v>0</v>
      </c>
      <c r="G16" s="144">
        <f>Bovinos!F102</f>
        <v>0</v>
      </c>
      <c r="H16" s="145" t="e">
        <f t="shared" si="0"/>
        <v>#DIV/0!</v>
      </c>
      <c r="I16" s="145" t="e">
        <f t="shared" si="1"/>
        <v>#DIV/0!</v>
      </c>
      <c r="J16" s="146"/>
      <c r="K16" s="147" t="e">
        <f t="shared" si="2"/>
        <v>#DIV/0!</v>
      </c>
      <c r="L16" s="148"/>
      <c r="M16" s="149"/>
      <c r="N16" s="150"/>
      <c r="O16" s="150"/>
      <c r="P16" s="151" t="e">
        <f t="shared" si="3"/>
        <v>#DIV/0!</v>
      </c>
      <c r="Q16" s="152" t="e">
        <f t="shared" si="4"/>
        <v>#DIV/0!</v>
      </c>
    </row>
    <row r="17" spans="1:23">
      <c r="A17" s="143" t="s">
        <v>877</v>
      </c>
      <c r="B17" s="144">
        <f>Bovinos!B116</f>
        <v>0</v>
      </c>
      <c r="C17" s="144">
        <f>SUM(Bovinos!C117:D117)</f>
        <v>0</v>
      </c>
      <c r="D17" s="144">
        <f>Bovinos!C117</f>
        <v>0</v>
      </c>
      <c r="E17" s="144">
        <f>Bovinos!D117</f>
        <v>0</v>
      </c>
      <c r="F17" s="144">
        <f>Bovinos!E117</f>
        <v>0</v>
      </c>
      <c r="G17" s="144">
        <f>Bovinos!F117</f>
        <v>0</v>
      </c>
      <c r="H17" s="145" t="e">
        <f t="shared" si="0"/>
        <v>#DIV/0!</v>
      </c>
      <c r="I17" s="145" t="e">
        <f t="shared" si="1"/>
        <v>#DIV/0!</v>
      </c>
      <c r="J17" s="146"/>
      <c r="K17" s="147" t="e">
        <f t="shared" si="2"/>
        <v>#DIV/0!</v>
      </c>
      <c r="L17" s="148"/>
      <c r="M17" s="149"/>
      <c r="N17" s="150"/>
      <c r="O17" s="150"/>
      <c r="P17" s="151" t="e">
        <f t="shared" si="3"/>
        <v>#DIV/0!</v>
      </c>
      <c r="Q17" s="152" t="e">
        <f t="shared" si="4"/>
        <v>#DIV/0!</v>
      </c>
    </row>
    <row r="18" spans="1:23">
      <c r="A18" s="143" t="s">
        <v>878</v>
      </c>
      <c r="B18" s="144">
        <f>Bovinos!B131</f>
        <v>0</v>
      </c>
      <c r="C18" s="144">
        <f>SUM(Bovinos!C132:D132)</f>
        <v>0</v>
      </c>
      <c r="D18" s="144">
        <f>Bovinos!C132</f>
        <v>0</v>
      </c>
      <c r="E18" s="144">
        <f>Bovinos!D132</f>
        <v>0</v>
      </c>
      <c r="F18" s="144">
        <f>Bovinos!E132</f>
        <v>0</v>
      </c>
      <c r="G18" s="144">
        <f>Bovinos!F132</f>
        <v>0</v>
      </c>
      <c r="H18" s="145" t="e">
        <f t="shared" si="0"/>
        <v>#DIV/0!</v>
      </c>
      <c r="I18" s="145" t="e">
        <f t="shared" si="1"/>
        <v>#DIV/0!</v>
      </c>
      <c r="J18" s="146"/>
      <c r="K18" s="147" t="e">
        <f t="shared" si="2"/>
        <v>#DIV/0!</v>
      </c>
      <c r="L18" s="148"/>
      <c r="M18" s="149"/>
      <c r="N18" s="150"/>
      <c r="O18" s="150"/>
      <c r="P18" s="151" t="e">
        <f t="shared" si="3"/>
        <v>#DIV/0!</v>
      </c>
      <c r="Q18" s="152" t="e">
        <f t="shared" si="4"/>
        <v>#DIV/0!</v>
      </c>
      <c r="W18" t="s">
        <v>879</v>
      </c>
    </row>
    <row r="19" spans="1:23">
      <c r="A19" s="143" t="s">
        <v>880</v>
      </c>
      <c r="B19" s="144">
        <f>Bovinos!B146</f>
        <v>0</v>
      </c>
      <c r="C19" s="144">
        <f>SUM(Bovinos!C147:D147)</f>
        <v>0</v>
      </c>
      <c r="D19" s="144">
        <f>Bovinos!C147</f>
        <v>0</v>
      </c>
      <c r="E19" s="144">
        <f>Bovinos!D147</f>
        <v>0</v>
      </c>
      <c r="F19" s="144">
        <f>Bovinos!E147</f>
        <v>0</v>
      </c>
      <c r="G19" s="144">
        <f>Bovinos!F147</f>
        <v>0</v>
      </c>
      <c r="H19" s="145" t="e">
        <f t="shared" si="0"/>
        <v>#DIV/0!</v>
      </c>
      <c r="I19" s="145" t="e">
        <f t="shared" si="1"/>
        <v>#DIV/0!</v>
      </c>
      <c r="J19" s="146"/>
      <c r="K19" s="147" t="e">
        <f t="shared" si="2"/>
        <v>#DIV/0!</v>
      </c>
      <c r="L19" s="148"/>
      <c r="M19" s="149"/>
      <c r="N19" s="150"/>
      <c r="O19" s="150"/>
      <c r="P19" s="151" t="e">
        <f t="shared" si="3"/>
        <v>#DIV/0!</v>
      </c>
      <c r="Q19" s="152" t="e">
        <f t="shared" si="4"/>
        <v>#DIV/0!</v>
      </c>
    </row>
    <row r="20" spans="1:23">
      <c r="A20" s="143" t="s">
        <v>881</v>
      </c>
      <c r="B20" s="144">
        <f>Bovinos!B161</f>
        <v>0</v>
      </c>
      <c r="C20" s="144">
        <f>SUM(Bovinos!C162:D162)</f>
        <v>0</v>
      </c>
      <c r="D20" s="144">
        <f>Bovinos!C162</f>
        <v>0</v>
      </c>
      <c r="E20" s="144">
        <f>Bovinos!D162</f>
        <v>0</v>
      </c>
      <c r="F20" s="144">
        <f>Bovinos!E162</f>
        <v>0</v>
      </c>
      <c r="G20" s="144">
        <f>Bovinos!F162</f>
        <v>0</v>
      </c>
      <c r="H20" s="145" t="e">
        <f t="shared" si="0"/>
        <v>#DIV/0!</v>
      </c>
      <c r="I20" s="145" t="e">
        <f t="shared" si="1"/>
        <v>#DIV/0!</v>
      </c>
      <c r="J20" s="146"/>
      <c r="K20" s="147" t="e">
        <f t="shared" si="2"/>
        <v>#DIV/0!</v>
      </c>
      <c r="L20" s="148"/>
      <c r="M20" s="149"/>
      <c r="N20" s="150"/>
      <c r="O20" s="150"/>
      <c r="P20" s="151" t="e">
        <f t="shared" si="3"/>
        <v>#DIV/0!</v>
      </c>
      <c r="Q20" s="152" t="e">
        <f t="shared" si="4"/>
        <v>#DIV/0!</v>
      </c>
    </row>
    <row r="21" spans="1:23">
      <c r="A21" s="143" t="s">
        <v>882</v>
      </c>
      <c r="B21" s="144">
        <f>Bovinos!B176</f>
        <v>0</v>
      </c>
      <c r="C21" s="144">
        <f>SUM(Bovinos!C177:D177)</f>
        <v>0</v>
      </c>
      <c r="D21" s="144">
        <f>Bovinos!C177</f>
        <v>0</v>
      </c>
      <c r="E21" s="144">
        <f>Bovinos!D177</f>
        <v>0</v>
      </c>
      <c r="F21" s="144">
        <f>Bovinos!E177</f>
        <v>0</v>
      </c>
      <c r="G21" s="144">
        <f>Bovinos!F177</f>
        <v>0</v>
      </c>
      <c r="H21" s="145" t="e">
        <f t="shared" si="0"/>
        <v>#DIV/0!</v>
      </c>
      <c r="I21" s="145" t="e">
        <f t="shared" si="1"/>
        <v>#DIV/0!</v>
      </c>
      <c r="J21" s="146"/>
      <c r="K21" s="147" t="e">
        <f t="shared" si="2"/>
        <v>#DIV/0!</v>
      </c>
      <c r="L21" s="148"/>
      <c r="M21" s="149"/>
      <c r="N21" s="150"/>
      <c r="O21" s="150"/>
      <c r="P21" s="151" t="e">
        <f t="shared" si="3"/>
        <v>#DIV/0!</v>
      </c>
      <c r="Q21" s="152" t="e">
        <f t="shared" si="4"/>
        <v>#DIV/0!</v>
      </c>
    </row>
    <row r="22" spans="1:23">
      <c r="A22" s="143" t="s">
        <v>883</v>
      </c>
      <c r="B22" s="144">
        <f>Bovinos!B191</f>
        <v>0</v>
      </c>
      <c r="C22" s="144">
        <f>SUM(Bovinos!C192:D192)</f>
        <v>0</v>
      </c>
      <c r="D22" s="144">
        <f>Bovinos!C192</f>
        <v>0</v>
      </c>
      <c r="E22" s="144">
        <f>Bovinos!D192</f>
        <v>0</v>
      </c>
      <c r="F22" s="144">
        <f>Bovinos!E192</f>
        <v>0</v>
      </c>
      <c r="G22" s="144">
        <f>Bovinos!F192</f>
        <v>0</v>
      </c>
      <c r="H22" s="145" t="e">
        <f t="shared" si="0"/>
        <v>#DIV/0!</v>
      </c>
      <c r="I22" s="145" t="e">
        <f t="shared" si="1"/>
        <v>#DIV/0!</v>
      </c>
      <c r="J22" s="146"/>
      <c r="K22" s="147" t="e">
        <f t="shared" si="2"/>
        <v>#DIV/0!</v>
      </c>
      <c r="L22" s="148"/>
      <c r="M22" s="149"/>
      <c r="N22" s="150"/>
      <c r="O22" s="150"/>
      <c r="P22" s="151" t="e">
        <f t="shared" si="3"/>
        <v>#DIV/0!</v>
      </c>
      <c r="Q22" s="152" t="e">
        <f t="shared" si="4"/>
        <v>#DIV/0!</v>
      </c>
    </row>
    <row r="23" spans="1:23">
      <c r="A23" s="143" t="s">
        <v>884</v>
      </c>
      <c r="B23" s="144">
        <f>Bovinos!B206</f>
        <v>0</v>
      </c>
      <c r="C23" s="144">
        <f>SUM(Bovinos!C207:D207)</f>
        <v>0</v>
      </c>
      <c r="D23" s="144">
        <f>Bovinos!C207</f>
        <v>0</v>
      </c>
      <c r="E23" s="144">
        <f>Bovinos!D207</f>
        <v>0</v>
      </c>
      <c r="F23" s="144">
        <f>Bovinos!E207</f>
        <v>0</v>
      </c>
      <c r="G23" s="144">
        <f>Bovinos!F207</f>
        <v>0</v>
      </c>
      <c r="H23" s="145" t="e">
        <f t="shared" si="0"/>
        <v>#DIV/0!</v>
      </c>
      <c r="I23" s="145" t="e">
        <f t="shared" si="1"/>
        <v>#DIV/0!</v>
      </c>
      <c r="J23" s="146"/>
      <c r="K23" s="147" t="e">
        <f t="shared" si="2"/>
        <v>#DIV/0!</v>
      </c>
      <c r="L23" s="148"/>
      <c r="M23" s="149"/>
      <c r="N23" s="150"/>
      <c r="O23" s="150"/>
      <c r="P23" s="151" t="e">
        <f t="shared" si="3"/>
        <v>#DIV/0!</v>
      </c>
      <c r="Q23" s="152" t="e">
        <f t="shared" si="4"/>
        <v>#DIV/0!</v>
      </c>
    </row>
    <row r="24" spans="1:23">
      <c r="A24" s="143" t="s">
        <v>885</v>
      </c>
      <c r="B24" s="144">
        <f>Bovinos!B221</f>
        <v>0</v>
      </c>
      <c r="C24" s="144">
        <f>SUM(Bovinos!C222:D222)</f>
        <v>0</v>
      </c>
      <c r="D24" s="144">
        <f>Bovinos!C222</f>
        <v>0</v>
      </c>
      <c r="E24" s="144">
        <f>Bovinos!D222</f>
        <v>0</v>
      </c>
      <c r="F24" s="144">
        <f>Bovinos!E222</f>
        <v>0</v>
      </c>
      <c r="G24" s="144">
        <f>Bovinos!F222</f>
        <v>0</v>
      </c>
      <c r="H24" s="145" t="e">
        <f t="shared" si="0"/>
        <v>#DIV/0!</v>
      </c>
      <c r="I24" s="145" t="e">
        <f t="shared" si="1"/>
        <v>#DIV/0!</v>
      </c>
      <c r="J24" s="146"/>
      <c r="K24" s="147" t="e">
        <f t="shared" si="2"/>
        <v>#DIV/0!</v>
      </c>
      <c r="L24" s="148"/>
      <c r="M24" s="149"/>
      <c r="N24" s="150"/>
      <c r="O24" s="150"/>
      <c r="P24" s="151" t="e">
        <f t="shared" si="3"/>
        <v>#DIV/0!</v>
      </c>
      <c r="Q24" s="152" t="e">
        <f t="shared" si="4"/>
        <v>#DIV/0!</v>
      </c>
    </row>
    <row r="25" spans="1:23">
      <c r="A25" s="143" t="s">
        <v>886</v>
      </c>
      <c r="B25" s="144">
        <f>Bovinos!B236</f>
        <v>0</v>
      </c>
      <c r="C25" s="144">
        <f>SUM(Bovinos!C237:D237)</f>
        <v>0</v>
      </c>
      <c r="D25" s="144">
        <f>Bovinos!C237</f>
        <v>0</v>
      </c>
      <c r="E25" s="144">
        <f>Bovinos!D237</f>
        <v>0</v>
      </c>
      <c r="F25" s="144">
        <f>Bovinos!E237</f>
        <v>0</v>
      </c>
      <c r="G25" s="144">
        <f>Bovinos!F237</f>
        <v>0</v>
      </c>
      <c r="H25" s="145" t="e">
        <f t="shared" si="0"/>
        <v>#DIV/0!</v>
      </c>
      <c r="I25" s="145" t="e">
        <f t="shared" si="1"/>
        <v>#DIV/0!</v>
      </c>
      <c r="J25" s="146"/>
      <c r="K25" s="147" t="e">
        <f t="shared" si="2"/>
        <v>#DIV/0!</v>
      </c>
      <c r="L25" s="148"/>
      <c r="M25" s="149"/>
      <c r="N25" s="150"/>
      <c r="O25" s="150"/>
      <c r="P25" s="151" t="e">
        <f t="shared" si="3"/>
        <v>#DIV/0!</v>
      </c>
      <c r="Q25" s="152" t="e">
        <f t="shared" si="4"/>
        <v>#DIV/0!</v>
      </c>
    </row>
    <row r="26" spans="1:23">
      <c r="A26" s="143" t="s">
        <v>887</v>
      </c>
      <c r="B26" s="144">
        <f>Bovinos!B251</f>
        <v>0</v>
      </c>
      <c r="C26" s="144">
        <f>SUM(Bovinos!C252:D252)</f>
        <v>0</v>
      </c>
      <c r="D26" s="144">
        <f>Bovinos!C252</f>
        <v>0</v>
      </c>
      <c r="E26" s="144">
        <f>Bovinos!D252</f>
        <v>0</v>
      </c>
      <c r="F26" s="144">
        <f>Bovinos!E252</f>
        <v>0</v>
      </c>
      <c r="G26" s="144">
        <f>Bovinos!F252</f>
        <v>0</v>
      </c>
      <c r="H26" s="145" t="e">
        <f t="shared" si="0"/>
        <v>#DIV/0!</v>
      </c>
      <c r="I26" s="145" t="e">
        <f t="shared" si="1"/>
        <v>#DIV/0!</v>
      </c>
      <c r="J26" s="146"/>
      <c r="K26" s="147" t="e">
        <f t="shared" si="2"/>
        <v>#DIV/0!</v>
      </c>
      <c r="L26" s="148"/>
      <c r="M26" s="149"/>
      <c r="N26" s="150"/>
      <c r="O26" s="150"/>
      <c r="P26" s="151" t="e">
        <f t="shared" si="3"/>
        <v>#DIV/0!</v>
      </c>
      <c r="Q26" s="152" t="e">
        <f t="shared" si="4"/>
        <v>#DIV/0!</v>
      </c>
    </row>
    <row r="27" spans="1:23">
      <c r="A27" s="143" t="s">
        <v>888</v>
      </c>
      <c r="B27" s="144">
        <f>Bovinos!B266</f>
        <v>0</v>
      </c>
      <c r="C27" s="144">
        <f>SUM(Bovinos!C267:D267)</f>
        <v>0</v>
      </c>
      <c r="D27" s="144">
        <f>Bovinos!C267</f>
        <v>0</v>
      </c>
      <c r="E27" s="144">
        <f>Bovinos!D267</f>
        <v>0</v>
      </c>
      <c r="F27" s="144">
        <f>Bovinos!E267</f>
        <v>0</v>
      </c>
      <c r="G27" s="144">
        <f>Bovinos!F267</f>
        <v>0</v>
      </c>
      <c r="H27" s="145" t="e">
        <f t="shared" si="0"/>
        <v>#DIV/0!</v>
      </c>
      <c r="I27" s="145" t="e">
        <f t="shared" si="1"/>
        <v>#DIV/0!</v>
      </c>
      <c r="J27" s="146"/>
      <c r="K27" s="147" t="e">
        <f t="shared" si="2"/>
        <v>#DIV/0!</v>
      </c>
      <c r="L27" s="148"/>
      <c r="M27" s="149"/>
      <c r="N27" s="150"/>
      <c r="O27" s="150"/>
      <c r="P27" s="151" t="e">
        <f t="shared" si="3"/>
        <v>#DIV/0!</v>
      </c>
      <c r="Q27" s="152" t="e">
        <f t="shared" si="4"/>
        <v>#DIV/0!</v>
      </c>
    </row>
    <row r="28" spans="1:23">
      <c r="A28" s="143" t="s">
        <v>889</v>
      </c>
      <c r="B28" s="144">
        <f>Bovinos!B281</f>
        <v>0</v>
      </c>
      <c r="C28" s="144">
        <f>SUM(Bovinos!C282:D282)</f>
        <v>0</v>
      </c>
      <c r="D28" s="144">
        <f>Bovinos!C282</f>
        <v>0</v>
      </c>
      <c r="E28" s="144">
        <f>Bovinos!D282</f>
        <v>0</v>
      </c>
      <c r="F28" s="144">
        <f>Bovinos!E282</f>
        <v>0</v>
      </c>
      <c r="G28" s="144">
        <f>Bovinos!F282</f>
        <v>0</v>
      </c>
      <c r="H28" s="145" t="e">
        <f t="shared" si="0"/>
        <v>#DIV/0!</v>
      </c>
      <c r="I28" s="145" t="e">
        <f t="shared" si="1"/>
        <v>#DIV/0!</v>
      </c>
      <c r="J28" s="146"/>
      <c r="K28" s="147" t="e">
        <f t="shared" si="2"/>
        <v>#DIV/0!</v>
      </c>
      <c r="L28" s="148"/>
      <c r="M28" s="149"/>
      <c r="N28" s="150"/>
      <c r="O28" s="150"/>
      <c r="P28" s="151" t="e">
        <f t="shared" si="3"/>
        <v>#DIV/0!</v>
      </c>
      <c r="Q28" s="152" t="e">
        <f t="shared" si="4"/>
        <v>#DIV/0!</v>
      </c>
    </row>
    <row r="29" spans="1:23">
      <c r="A29" s="143" t="s">
        <v>890</v>
      </c>
      <c r="B29" s="144">
        <f>Bovinos!B296</f>
        <v>0</v>
      </c>
      <c r="C29" s="144">
        <f>SUM(Bovinos!C297:D297)</f>
        <v>0</v>
      </c>
      <c r="D29" s="144">
        <f>Bovinos!C297</f>
        <v>0</v>
      </c>
      <c r="E29" s="144">
        <f>Bovinos!D297</f>
        <v>0</v>
      </c>
      <c r="F29" s="144">
        <f>Bovinos!E297</f>
        <v>0</v>
      </c>
      <c r="G29" s="144">
        <f>Bovinos!F297</f>
        <v>0</v>
      </c>
      <c r="H29" s="145" t="e">
        <f t="shared" si="0"/>
        <v>#DIV/0!</v>
      </c>
      <c r="I29" s="145" t="e">
        <f t="shared" si="1"/>
        <v>#DIV/0!</v>
      </c>
      <c r="J29" s="146"/>
      <c r="K29" s="147" t="e">
        <f t="shared" si="2"/>
        <v>#DIV/0!</v>
      </c>
      <c r="L29" s="148"/>
      <c r="M29" s="149"/>
      <c r="N29" s="150"/>
      <c r="O29" s="150"/>
      <c r="P29" s="151" t="e">
        <f t="shared" si="3"/>
        <v>#DIV/0!</v>
      </c>
      <c r="Q29" s="152" t="e">
        <f t="shared" si="4"/>
        <v>#DIV/0!</v>
      </c>
    </row>
    <row r="30" spans="1:23">
      <c r="A30" s="143" t="s">
        <v>891</v>
      </c>
      <c r="B30" s="144">
        <f>Bovinos!B311</f>
        <v>0</v>
      </c>
      <c r="C30" s="144">
        <f>SUM(Bovinos!C312:D312)</f>
        <v>0</v>
      </c>
      <c r="D30" s="144">
        <f>Bovinos!C312</f>
        <v>0</v>
      </c>
      <c r="E30" s="144">
        <f>Bovinos!D312</f>
        <v>0</v>
      </c>
      <c r="F30" s="144">
        <f>Bovinos!E312</f>
        <v>0</v>
      </c>
      <c r="G30" s="144">
        <f>Bovinos!F312</f>
        <v>0</v>
      </c>
      <c r="H30" s="145" t="e">
        <f t="shared" si="0"/>
        <v>#DIV/0!</v>
      </c>
      <c r="I30" s="145" t="e">
        <f t="shared" si="1"/>
        <v>#DIV/0!</v>
      </c>
      <c r="J30" s="146"/>
      <c r="K30" s="147" t="e">
        <f t="shared" si="2"/>
        <v>#DIV/0!</v>
      </c>
      <c r="L30" s="148"/>
      <c r="M30" s="149"/>
      <c r="N30" s="150"/>
      <c r="O30" s="150"/>
      <c r="P30" s="151" t="e">
        <f t="shared" si="3"/>
        <v>#DIV/0!</v>
      </c>
      <c r="Q30" s="152" t="e">
        <f t="shared" si="4"/>
        <v>#DIV/0!</v>
      </c>
    </row>
    <row r="31" spans="1:23">
      <c r="A31" s="143" t="s">
        <v>892</v>
      </c>
      <c r="B31" s="144">
        <f>Bovinos!B326</f>
        <v>0</v>
      </c>
      <c r="C31" s="144">
        <f>SUM(Bovinos!C327:D327)</f>
        <v>0</v>
      </c>
      <c r="D31" s="144">
        <f>Bovinos!C327</f>
        <v>0</v>
      </c>
      <c r="E31" s="144">
        <f>Bovinos!D327</f>
        <v>0</v>
      </c>
      <c r="F31" s="144">
        <f>Bovinos!E327</f>
        <v>0</v>
      </c>
      <c r="G31" s="144">
        <f>Bovinos!F327</f>
        <v>0</v>
      </c>
      <c r="H31" s="145" t="e">
        <f t="shared" si="0"/>
        <v>#DIV/0!</v>
      </c>
      <c r="I31" s="145" t="e">
        <f t="shared" si="1"/>
        <v>#DIV/0!</v>
      </c>
      <c r="J31" s="146"/>
      <c r="K31" s="147" t="e">
        <f t="shared" si="2"/>
        <v>#DIV/0!</v>
      </c>
      <c r="L31" s="148"/>
      <c r="M31" s="149"/>
      <c r="N31" s="150"/>
      <c r="O31" s="150"/>
      <c r="P31" s="151" t="e">
        <f t="shared" si="3"/>
        <v>#DIV/0!</v>
      </c>
      <c r="Q31" s="152" t="e">
        <f t="shared" si="4"/>
        <v>#DIV/0!</v>
      </c>
    </row>
    <row r="32" spans="1:23">
      <c r="A32" s="143" t="s">
        <v>893</v>
      </c>
      <c r="B32" s="144">
        <f>Bovinos!B341</f>
        <v>0</v>
      </c>
      <c r="C32" s="144">
        <f>SUM(Bovinos!C342:D342)</f>
        <v>0</v>
      </c>
      <c r="D32" s="144">
        <f>Bovinos!C342</f>
        <v>0</v>
      </c>
      <c r="E32" s="144">
        <f>Bovinos!D342</f>
        <v>0</v>
      </c>
      <c r="F32" s="144">
        <f>Bovinos!E342</f>
        <v>0</v>
      </c>
      <c r="G32" s="144">
        <f>Bovinos!F342</f>
        <v>0</v>
      </c>
      <c r="H32" s="145" t="e">
        <f t="shared" si="0"/>
        <v>#DIV/0!</v>
      </c>
      <c r="I32" s="145" t="e">
        <f t="shared" si="1"/>
        <v>#DIV/0!</v>
      </c>
      <c r="J32" s="146"/>
      <c r="K32" s="147" t="e">
        <f t="shared" si="2"/>
        <v>#DIV/0!</v>
      </c>
      <c r="L32" s="148"/>
      <c r="M32" s="149"/>
      <c r="N32" s="150"/>
      <c r="O32" s="150"/>
      <c r="P32" s="151" t="e">
        <f t="shared" si="3"/>
        <v>#DIV/0!</v>
      </c>
      <c r="Q32" s="152" t="e">
        <f t="shared" si="4"/>
        <v>#DIV/0!</v>
      </c>
    </row>
    <row r="33" spans="1:17">
      <c r="A33" s="143" t="s">
        <v>894</v>
      </c>
      <c r="B33" s="144">
        <f>Bovinos!B356</f>
        <v>0</v>
      </c>
      <c r="C33" s="144">
        <f>SUM(Bovinos!C357:D357)</f>
        <v>0</v>
      </c>
      <c r="D33" s="144">
        <f>Bovinos!C357</f>
        <v>0</v>
      </c>
      <c r="E33" s="144">
        <f>Bovinos!D357</f>
        <v>0</v>
      </c>
      <c r="F33" s="144">
        <f>Bovinos!E357</f>
        <v>0</v>
      </c>
      <c r="G33" s="144">
        <f>Bovinos!F357</f>
        <v>0</v>
      </c>
      <c r="H33" s="145" t="e">
        <f t="shared" si="0"/>
        <v>#DIV/0!</v>
      </c>
      <c r="I33" s="145" t="e">
        <f t="shared" si="1"/>
        <v>#DIV/0!</v>
      </c>
      <c r="J33" s="146"/>
      <c r="K33" s="147" t="e">
        <f t="shared" si="2"/>
        <v>#DIV/0!</v>
      </c>
      <c r="L33" s="148"/>
      <c r="M33" s="149"/>
      <c r="N33" s="150"/>
      <c r="O33" s="150"/>
      <c r="P33" s="151" t="e">
        <f t="shared" si="3"/>
        <v>#DIV/0!</v>
      </c>
      <c r="Q33" s="152" t="e">
        <f t="shared" si="4"/>
        <v>#DIV/0!</v>
      </c>
    </row>
    <row r="34" spans="1:17">
      <c r="A34" s="143" t="s">
        <v>895</v>
      </c>
      <c r="B34" s="144">
        <f>Bovinos!B371</f>
        <v>0</v>
      </c>
      <c r="C34" s="144">
        <f>SUM(Bovinos!C372:D372)</f>
        <v>0</v>
      </c>
      <c r="D34" s="144">
        <f>Bovinos!C372</f>
        <v>0</v>
      </c>
      <c r="E34" s="144">
        <f>Bovinos!D372</f>
        <v>0</v>
      </c>
      <c r="F34" s="144">
        <f>Bovinos!E372</f>
        <v>0</v>
      </c>
      <c r="G34" s="144">
        <f>Bovinos!F372</f>
        <v>0</v>
      </c>
      <c r="H34" s="145" t="e">
        <f t="shared" si="0"/>
        <v>#DIV/0!</v>
      </c>
      <c r="I34" s="145" t="e">
        <f t="shared" si="1"/>
        <v>#DIV/0!</v>
      </c>
      <c r="J34" s="146"/>
      <c r="K34" s="147" t="e">
        <f t="shared" si="2"/>
        <v>#DIV/0!</v>
      </c>
      <c r="L34" s="148"/>
      <c r="M34" s="149"/>
      <c r="N34" s="150"/>
      <c r="O34" s="150"/>
      <c r="P34" s="151" t="e">
        <f t="shared" si="3"/>
        <v>#DIV/0!</v>
      </c>
      <c r="Q34" s="152" t="e">
        <f t="shared" si="4"/>
        <v>#DIV/0!</v>
      </c>
    </row>
    <row r="35" spans="1:17">
      <c r="A35" s="143" t="s">
        <v>896</v>
      </c>
      <c r="B35" s="144">
        <f>Bovinos!B386</f>
        <v>0</v>
      </c>
      <c r="C35" s="144">
        <f>SUM(Bovinos!C387:D387)</f>
        <v>0</v>
      </c>
      <c r="D35" s="144">
        <f>Bovinos!C387</f>
        <v>0</v>
      </c>
      <c r="E35" s="144">
        <f>Bovinos!D387</f>
        <v>0</v>
      </c>
      <c r="F35" s="144">
        <f>Bovinos!E387</f>
        <v>0</v>
      </c>
      <c r="G35" s="144">
        <f>Bovinos!F387</f>
        <v>0</v>
      </c>
      <c r="H35" s="145" t="e">
        <f t="shared" si="0"/>
        <v>#DIV/0!</v>
      </c>
      <c r="I35" s="145" t="e">
        <f t="shared" si="1"/>
        <v>#DIV/0!</v>
      </c>
      <c r="J35" s="146"/>
      <c r="K35" s="147" t="e">
        <f t="shared" si="2"/>
        <v>#DIV/0!</v>
      </c>
      <c r="L35" s="148"/>
      <c r="M35" s="149"/>
      <c r="N35" s="150"/>
      <c r="O35" s="150"/>
      <c r="P35" s="151" t="e">
        <f t="shared" si="3"/>
        <v>#DIV/0!</v>
      </c>
      <c r="Q35" s="152" t="e">
        <f t="shared" si="4"/>
        <v>#DIV/0!</v>
      </c>
    </row>
    <row r="36" spans="1:17">
      <c r="A36" s="143" t="s">
        <v>897</v>
      </c>
      <c r="B36" s="144">
        <f>Bovinos!B401</f>
        <v>0</v>
      </c>
      <c r="C36" s="144">
        <f>SUM(Bovinos!C402:D402)</f>
        <v>0</v>
      </c>
      <c r="D36" s="144">
        <f>Bovinos!C402</f>
        <v>0</v>
      </c>
      <c r="E36" s="144">
        <f>Bovinos!D402</f>
        <v>0</v>
      </c>
      <c r="F36" s="144">
        <f>Bovinos!E402</f>
        <v>0</v>
      </c>
      <c r="G36" s="144">
        <f>Bovinos!F402</f>
        <v>0</v>
      </c>
      <c r="H36" s="145" t="e">
        <f t="shared" si="0"/>
        <v>#DIV/0!</v>
      </c>
      <c r="I36" s="145" t="e">
        <f t="shared" si="1"/>
        <v>#DIV/0!</v>
      </c>
      <c r="J36" s="146"/>
      <c r="K36" s="147" t="e">
        <f t="shared" si="2"/>
        <v>#DIV/0!</v>
      </c>
      <c r="L36" s="148"/>
      <c r="M36" s="149"/>
      <c r="N36" s="150"/>
      <c r="O36" s="150"/>
      <c r="P36" s="151" t="e">
        <f t="shared" si="3"/>
        <v>#DIV/0!</v>
      </c>
      <c r="Q36" s="152" t="e">
        <f t="shared" si="4"/>
        <v>#DIV/0!</v>
      </c>
    </row>
    <row r="37" spans="1:17">
      <c r="A37" s="143" t="s">
        <v>898</v>
      </c>
      <c r="B37" s="144">
        <f>Bovinos!B416</f>
        <v>0</v>
      </c>
      <c r="C37" s="144">
        <f>SUM(Bovinos!C417:D417)</f>
        <v>0</v>
      </c>
      <c r="D37" s="144">
        <f>Bovinos!C417</f>
        <v>0</v>
      </c>
      <c r="E37" s="144">
        <f>Bovinos!D417</f>
        <v>0</v>
      </c>
      <c r="F37" s="144">
        <f>Bovinos!E417</f>
        <v>0</v>
      </c>
      <c r="G37" s="144">
        <f>Bovinos!F417</f>
        <v>0</v>
      </c>
      <c r="H37" s="145" t="e">
        <f t="shared" si="0"/>
        <v>#DIV/0!</v>
      </c>
      <c r="I37" s="145" t="e">
        <f t="shared" si="1"/>
        <v>#DIV/0!</v>
      </c>
      <c r="J37" s="146"/>
      <c r="K37" s="147" t="e">
        <f t="shared" si="2"/>
        <v>#DIV/0!</v>
      </c>
      <c r="L37" s="148"/>
      <c r="M37" s="149"/>
      <c r="N37" s="150"/>
      <c r="O37" s="150"/>
      <c r="P37" s="151" t="e">
        <f t="shared" si="3"/>
        <v>#DIV/0!</v>
      </c>
      <c r="Q37" s="152" t="e">
        <f t="shared" si="4"/>
        <v>#DIV/0!</v>
      </c>
    </row>
    <row r="38" spans="1:17">
      <c r="A38" s="143" t="s">
        <v>899</v>
      </c>
      <c r="B38" s="144">
        <f>Bovinos!B431</f>
        <v>0</v>
      </c>
      <c r="C38" s="153">
        <f>SUM(Bovinos!C432:D432)</f>
        <v>0</v>
      </c>
      <c r="D38" s="153">
        <f>Bovinos!C432</f>
        <v>0</v>
      </c>
      <c r="E38" s="153">
        <f>Bovinos!D432</f>
        <v>0</v>
      </c>
      <c r="F38" s="153">
        <f>Bovinos!E432</f>
        <v>0</v>
      </c>
      <c r="G38" s="153">
        <f>Bovinos!F432</f>
        <v>0</v>
      </c>
      <c r="H38" s="145" t="e">
        <f t="shared" si="0"/>
        <v>#DIV/0!</v>
      </c>
      <c r="I38" s="145" t="e">
        <f t="shared" si="1"/>
        <v>#DIV/0!</v>
      </c>
      <c r="J38" s="146"/>
      <c r="K38" s="147" t="e">
        <f t="shared" si="2"/>
        <v>#DIV/0!</v>
      </c>
      <c r="L38" s="148"/>
      <c r="M38" s="149"/>
      <c r="N38" s="150"/>
      <c r="O38" s="150"/>
      <c r="P38" s="151" t="e">
        <f t="shared" si="3"/>
        <v>#DIV/0!</v>
      </c>
      <c r="Q38" s="152" t="e">
        <f t="shared" si="4"/>
        <v>#DIV/0!</v>
      </c>
    </row>
    <row r="39" spans="1:17" ht="12.75">
      <c r="A39" s="154" t="s">
        <v>900</v>
      </c>
      <c r="B39" s="155">
        <f>SUM(B10:B38)</f>
        <v>0</v>
      </c>
      <c r="C39" s="155">
        <f>SUM(C10:C38)</f>
        <v>0</v>
      </c>
      <c r="D39" s="155"/>
      <c r="E39" s="155"/>
      <c r="F39" s="155"/>
      <c r="G39" s="155"/>
      <c r="H39" s="156" t="e">
        <f t="shared" si="0"/>
        <v>#DIV/0!</v>
      </c>
      <c r="I39" s="156" t="e">
        <f t="shared" si="1"/>
        <v>#DIV/0!</v>
      </c>
      <c r="J39" s="157">
        <f>SUM(J10:J38)</f>
        <v>0</v>
      </c>
      <c r="K39" s="157" t="e">
        <f>SUM(K10:K38)</f>
        <v>#DIV/0!</v>
      </c>
      <c r="L39" s="158"/>
      <c r="M39" s="158"/>
      <c r="N39" s="158"/>
      <c r="O39" s="158"/>
      <c r="P39" s="159"/>
      <c r="Q39" s="160" t="e">
        <f>SUM(Q10:Q38)</f>
        <v>#DIV/0!</v>
      </c>
    </row>
    <row r="41" spans="1:17" ht="40.15" customHeight="1">
      <c r="C41" s="161"/>
      <c r="D41" s="161"/>
      <c r="E41" s="161"/>
      <c r="F41" s="161"/>
      <c r="G41" s="161"/>
      <c r="H41" s="162"/>
      <c r="J41" s="162"/>
      <c r="M41" s="230" t="s">
        <v>901</v>
      </c>
      <c r="N41" s="163" t="s">
        <v>902</v>
      </c>
      <c r="O41" s="163" t="s">
        <v>903</v>
      </c>
    </row>
    <row r="42" spans="1:17">
      <c r="C42" s="161"/>
      <c r="D42" s="161"/>
      <c r="E42" s="161"/>
      <c r="F42" s="161"/>
      <c r="G42" s="161"/>
      <c r="H42" s="162"/>
      <c r="J42" s="162"/>
      <c r="M42" s="230"/>
      <c r="N42" s="164" t="e">
        <f>AVERAGE(N10:N38)/305</f>
        <v>#DIV/0!</v>
      </c>
      <c r="O42" s="164" t="e">
        <f>AVERAGE(O10:O38)/180</f>
        <v>#DIV/0!</v>
      </c>
    </row>
    <row r="356" spans="2:6">
      <c r="B356">
        <v>18744</v>
      </c>
      <c r="D356" s="165">
        <v>0.45500000000000002</v>
      </c>
      <c r="F356" s="165">
        <v>0.54500000000000004</v>
      </c>
    </row>
    <row r="362" spans="2:6">
      <c r="B362">
        <v>855</v>
      </c>
      <c r="E362">
        <v>250</v>
      </c>
    </row>
    <row r="363" spans="2:6">
      <c r="B363">
        <v>4737</v>
      </c>
      <c r="E363">
        <v>200</v>
      </c>
    </row>
    <row r="377" spans="2:13">
      <c r="B377">
        <v>706</v>
      </c>
      <c r="E377">
        <v>250</v>
      </c>
      <c r="K377">
        <v>1153</v>
      </c>
      <c r="L377">
        <v>1466</v>
      </c>
      <c r="M377">
        <v>1</v>
      </c>
    </row>
    <row r="378" spans="2:13">
      <c r="B378">
        <v>479</v>
      </c>
      <c r="E378">
        <v>200</v>
      </c>
      <c r="K378">
        <v>424</v>
      </c>
      <c r="L378">
        <v>879</v>
      </c>
      <c r="M378">
        <v>41</v>
      </c>
    </row>
  </sheetData>
  <sheetProtection password="DC60" sheet="1" objects="1" scenarios="1"/>
  <mergeCells count="17">
    <mergeCell ref="M41:M42"/>
    <mergeCell ref="K7:K8"/>
    <mergeCell ref="L7:M7"/>
    <mergeCell ref="N7:O7"/>
    <mergeCell ref="P7:P8"/>
    <mergeCell ref="B7:B8"/>
    <mergeCell ref="C7:C8"/>
    <mergeCell ref="D7:D8"/>
    <mergeCell ref="E7:E8"/>
    <mergeCell ref="A9:Q9"/>
    <mergeCell ref="Q7:Q8"/>
    <mergeCell ref="F7:F8"/>
    <mergeCell ref="G7:G8"/>
    <mergeCell ref="H7:H8"/>
    <mergeCell ref="I7:I8"/>
    <mergeCell ref="J7:J8"/>
    <mergeCell ref="A7:A8"/>
  </mergeCells>
  <pageMargins left="0" right="0" top="0.39374999999999999" bottom="0.39374999999999999" header="0" footer="0"/>
  <pageSetup paperSize="9" firstPageNumber="0" pageOrder="overThenDown" orientation="portrait" horizontalDpi="300" verticalDpi="300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showGridLines="0" zoomScale="140" zoomScaleNormal="140" workbookViewId="0">
      <selection activeCell="A6" sqref="A6"/>
    </sheetView>
  </sheetViews>
  <sheetFormatPr defaultColWidth="4.6640625" defaultRowHeight="11.25"/>
  <cols>
    <col min="1" max="1" width="15.83203125" customWidth="1"/>
    <col min="2" max="4" width="6" customWidth="1"/>
    <col min="5" max="5" width="6.6640625" customWidth="1"/>
    <col min="6" max="10" width="6" customWidth="1"/>
    <col min="11" max="11" width="7.1640625" customWidth="1"/>
    <col min="12" max="24" width="6" customWidth="1"/>
    <col min="25" max="25" width="7.83203125" customWidth="1"/>
    <col min="26" max="30" width="6" customWidth="1"/>
    <col min="31" max="31" width="7.33203125" customWidth="1"/>
    <col min="32" max="33" width="6" customWidth="1"/>
  </cols>
  <sheetData>
    <row r="1" spans="1:36">
      <c r="A1" s="166" t="s">
        <v>0</v>
      </c>
      <c r="B1" s="3"/>
      <c r="C1" s="3"/>
      <c r="D1" s="3"/>
      <c r="E1" s="16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166" t="s">
        <v>2</v>
      </c>
      <c r="B2" s="3"/>
      <c r="C2" s="3"/>
      <c r="D2" s="3"/>
      <c r="E2" s="16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166" t="s">
        <v>3</v>
      </c>
      <c r="B3" s="3"/>
      <c r="C3" s="3"/>
      <c r="D3" s="3"/>
      <c r="E3" s="16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>
      <c r="A4" s="3"/>
      <c r="B4" s="3"/>
      <c r="C4" s="3"/>
      <c r="D4" s="3"/>
      <c r="E4" s="16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5.75">
      <c r="A5" s="168" t="s">
        <v>998</v>
      </c>
      <c r="B5" s="169"/>
      <c r="C5" s="169"/>
      <c r="D5" s="169"/>
      <c r="E5" s="170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</row>
    <row r="6" spans="1:36">
      <c r="A6" s="3"/>
      <c r="B6" s="3"/>
      <c r="C6" s="3"/>
      <c r="D6" s="3"/>
      <c r="E6" s="16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>
      <c r="B7" s="171" t="s">
        <v>904</v>
      </c>
      <c r="C7" s="171" t="s">
        <v>905</v>
      </c>
      <c r="D7" s="171" t="s">
        <v>906</v>
      </c>
      <c r="E7" s="171" t="s">
        <v>907</v>
      </c>
      <c r="F7" s="171" t="s">
        <v>908</v>
      </c>
      <c r="G7" s="171" t="s">
        <v>909</v>
      </c>
      <c r="H7" s="171" t="s">
        <v>910</v>
      </c>
      <c r="I7" s="171" t="s">
        <v>911</v>
      </c>
      <c r="J7" s="171" t="s">
        <v>912</v>
      </c>
      <c r="K7" s="171" t="s">
        <v>913</v>
      </c>
      <c r="L7" s="171" t="s">
        <v>914</v>
      </c>
      <c r="M7" s="171" t="s">
        <v>915</v>
      </c>
      <c r="N7" s="172" t="s">
        <v>916</v>
      </c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3"/>
      <c r="AH7" s="3"/>
      <c r="AI7" s="3"/>
      <c r="AJ7" s="3"/>
    </row>
    <row r="8" spans="1:36">
      <c r="A8" s="174" t="s">
        <v>917</v>
      </c>
      <c r="B8" s="175">
        <v>8.6699999999999999E-2</v>
      </c>
      <c r="C8" s="175">
        <v>7.7799999999999994E-2</v>
      </c>
      <c r="D8" s="175">
        <v>8.0199999999999994E-2</v>
      </c>
      <c r="E8" s="175">
        <v>7.4099999999999999E-2</v>
      </c>
      <c r="F8" s="175">
        <v>7.4300000000000005E-2</v>
      </c>
      <c r="G8" s="175">
        <v>7.5899999999999995E-2</v>
      </c>
      <c r="H8" s="175">
        <v>8.4699999999999998E-2</v>
      </c>
      <c r="I8" s="175">
        <v>8.9499999999999996E-2</v>
      </c>
      <c r="J8" s="175">
        <v>8.7900000000000006E-2</v>
      </c>
      <c r="K8" s="175">
        <v>8.8999999999999996E-2</v>
      </c>
      <c r="L8" s="175">
        <v>8.8300000000000003E-2</v>
      </c>
      <c r="M8" s="175">
        <v>9.11E-2</v>
      </c>
      <c r="N8" s="176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3"/>
      <c r="AH8" s="3"/>
      <c r="AI8" s="3"/>
      <c r="AJ8" s="3"/>
    </row>
    <row r="9" spans="1:36">
      <c r="A9" s="174" t="s">
        <v>918</v>
      </c>
      <c r="B9" s="178">
        <v>2.76E-2</v>
      </c>
      <c r="C9" s="178">
        <v>2.58E-2</v>
      </c>
      <c r="D9" s="178">
        <v>2.93E-2</v>
      </c>
      <c r="E9" s="178">
        <v>2.81E-2</v>
      </c>
      <c r="F9" s="178">
        <v>3.2500000000000001E-2</v>
      </c>
      <c r="G9" s="178">
        <v>2.9499999999999998E-2</v>
      </c>
      <c r="H9" s="178">
        <v>3.2899999999999999E-2</v>
      </c>
      <c r="I9" s="178">
        <v>3.2000000000000001E-2</v>
      </c>
      <c r="J9" s="178">
        <v>2.9700000000000001E-2</v>
      </c>
      <c r="K9" s="178">
        <v>0</v>
      </c>
      <c r="L9" s="178">
        <v>0</v>
      </c>
      <c r="M9" s="178">
        <v>0</v>
      </c>
      <c r="N9" s="179">
        <f>+N11/N10-1</f>
        <v>2.1247290000000252E-2</v>
      </c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3"/>
      <c r="AH9" s="3"/>
      <c r="AI9" s="3"/>
      <c r="AJ9" s="3"/>
    </row>
    <row r="10" spans="1:36">
      <c r="A10" s="174" t="s">
        <v>919</v>
      </c>
      <c r="B10" s="181">
        <f t="shared" ref="B10:M10" si="0">B8*$N$10</f>
        <v>3722.6561069999998</v>
      </c>
      <c r="C10" s="181">
        <f t="shared" si="0"/>
        <v>3340.5149379999998</v>
      </c>
      <c r="D10" s="181">
        <f t="shared" si="0"/>
        <v>3443.5642419999995</v>
      </c>
      <c r="E10" s="181">
        <f t="shared" si="0"/>
        <v>3181.6472610000001</v>
      </c>
      <c r="F10" s="181">
        <f t="shared" si="0"/>
        <v>3190.2347030000001</v>
      </c>
      <c r="G10" s="181">
        <f t="shared" si="0"/>
        <v>3258.9342389999997</v>
      </c>
      <c r="H10" s="181">
        <f t="shared" si="0"/>
        <v>3636.7816869999997</v>
      </c>
      <c r="I10" s="181">
        <f t="shared" si="0"/>
        <v>3842.8802949999999</v>
      </c>
      <c r="J10" s="181">
        <f t="shared" si="0"/>
        <v>3774.1807590000003</v>
      </c>
      <c r="K10" s="181">
        <f t="shared" si="0"/>
        <v>3821.4116899999999</v>
      </c>
      <c r="L10" s="181">
        <f t="shared" si="0"/>
        <v>3791.3556429999999</v>
      </c>
      <c r="M10" s="181">
        <f t="shared" si="0"/>
        <v>3911.579831</v>
      </c>
      <c r="N10" s="182">
        <v>42937.21</v>
      </c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3"/>
      <c r="AH10" s="3"/>
      <c r="AI10" s="3"/>
      <c r="AJ10" s="3"/>
    </row>
    <row r="11" spans="1:36">
      <c r="A11" s="174" t="s">
        <v>920</v>
      </c>
      <c r="B11" s="181">
        <f t="shared" ref="B11:M11" si="1">+B10*(1+B9)</f>
        <v>3825.4014155532</v>
      </c>
      <c r="C11" s="181">
        <f t="shared" si="1"/>
        <v>3426.7002234003999</v>
      </c>
      <c r="D11" s="181">
        <f t="shared" si="1"/>
        <v>3544.4606742905999</v>
      </c>
      <c r="E11" s="181">
        <f t="shared" si="1"/>
        <v>3271.0515490340999</v>
      </c>
      <c r="F11" s="181">
        <f t="shared" si="1"/>
        <v>3293.9173308475001</v>
      </c>
      <c r="G11" s="181">
        <f t="shared" si="1"/>
        <v>3355.0727990505002</v>
      </c>
      <c r="H11" s="181">
        <f t="shared" si="1"/>
        <v>3756.4318045022992</v>
      </c>
      <c r="I11" s="181">
        <f t="shared" si="1"/>
        <v>3965.8524644399999</v>
      </c>
      <c r="J11" s="181">
        <f t="shared" si="1"/>
        <v>3886.2739275423005</v>
      </c>
      <c r="K11" s="181">
        <f t="shared" si="1"/>
        <v>3821.4116899999999</v>
      </c>
      <c r="L11" s="181">
        <f t="shared" si="1"/>
        <v>3791.3556429999999</v>
      </c>
      <c r="M11" s="181">
        <f t="shared" si="1"/>
        <v>3911.579831</v>
      </c>
      <c r="N11" s="182">
        <f>SUM(B11:M11)</f>
        <v>43849.509352660905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3"/>
      <c r="AH11" s="3"/>
      <c r="AI11" s="3"/>
      <c r="AJ11" s="3"/>
    </row>
    <row r="12" spans="1:36" ht="12.75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</row>
    <row r="13" spans="1:36" ht="27" customHeight="1">
      <c r="A13" s="185"/>
      <c r="B13" s="186" t="s">
        <v>870</v>
      </c>
      <c r="C13" s="186" t="s">
        <v>871</v>
      </c>
      <c r="D13" s="186" t="s">
        <v>872</v>
      </c>
      <c r="E13" s="186" t="s">
        <v>873</v>
      </c>
      <c r="F13" s="186" t="s">
        <v>874</v>
      </c>
      <c r="G13" s="186" t="s">
        <v>875</v>
      </c>
      <c r="H13" s="186" t="s">
        <v>876</v>
      </c>
      <c r="I13" s="186" t="s">
        <v>877</v>
      </c>
      <c r="J13" s="186" t="s">
        <v>878</v>
      </c>
      <c r="K13" s="186" t="s">
        <v>880</v>
      </c>
      <c r="L13" s="186" t="s">
        <v>881</v>
      </c>
      <c r="M13" s="186" t="s">
        <v>882</v>
      </c>
      <c r="N13" s="186" t="s">
        <v>883</v>
      </c>
      <c r="O13" s="186" t="s">
        <v>884</v>
      </c>
      <c r="P13" s="186" t="s">
        <v>885</v>
      </c>
      <c r="Q13" s="186" t="s">
        <v>886</v>
      </c>
      <c r="R13" s="186" t="s">
        <v>887</v>
      </c>
      <c r="S13" s="186" t="s">
        <v>888</v>
      </c>
      <c r="T13" s="186" t="s">
        <v>889</v>
      </c>
      <c r="U13" s="186" t="s">
        <v>890</v>
      </c>
      <c r="V13" s="186" t="s">
        <v>891</v>
      </c>
      <c r="W13" s="186" t="s">
        <v>892</v>
      </c>
      <c r="X13" s="186" t="s">
        <v>893</v>
      </c>
      <c r="Y13" s="186" t="s">
        <v>894</v>
      </c>
      <c r="Z13" s="186" t="s">
        <v>895</v>
      </c>
      <c r="AA13" s="186" t="s">
        <v>896</v>
      </c>
      <c r="AB13" s="186" t="s">
        <v>897</v>
      </c>
      <c r="AC13" s="186" t="s">
        <v>898</v>
      </c>
      <c r="AD13" s="186" t="s">
        <v>899</v>
      </c>
      <c r="AE13" s="186" t="s">
        <v>921</v>
      </c>
      <c r="AF13" s="186" t="s">
        <v>922</v>
      </c>
      <c r="AG13" s="186" t="s">
        <v>923</v>
      </c>
    </row>
    <row r="14" spans="1:36">
      <c r="A14" s="187" t="s">
        <v>924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>
        <f t="shared" ref="AE14:AE38" si="2">SUM(B14:L14)</f>
        <v>0</v>
      </c>
      <c r="AF14" s="189"/>
      <c r="AG14" s="188">
        <f t="shared" ref="AG14:AG37" si="3">AE14*AF14+AE14</f>
        <v>0</v>
      </c>
    </row>
    <row r="15" spans="1:36">
      <c r="A15" s="187" t="s">
        <v>925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>
        <f t="shared" si="2"/>
        <v>0</v>
      </c>
      <c r="AF15" s="189"/>
      <c r="AG15" s="188">
        <f t="shared" si="3"/>
        <v>0</v>
      </c>
    </row>
    <row r="16" spans="1:36">
      <c r="A16" s="187" t="s">
        <v>926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>
        <f t="shared" si="2"/>
        <v>0</v>
      </c>
      <c r="AF16" s="189"/>
      <c r="AG16" s="188">
        <f t="shared" si="3"/>
        <v>0</v>
      </c>
    </row>
    <row r="17" spans="1:33">
      <c r="A17" s="187" t="s">
        <v>927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>
        <f t="shared" si="2"/>
        <v>0</v>
      </c>
      <c r="AF17" s="189"/>
      <c r="AG17" s="188">
        <f t="shared" si="3"/>
        <v>0</v>
      </c>
    </row>
    <row r="18" spans="1:33">
      <c r="A18" s="187" t="s">
        <v>928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>
        <f t="shared" si="2"/>
        <v>0</v>
      </c>
      <c r="AF18" s="189"/>
      <c r="AG18" s="188">
        <f t="shared" si="3"/>
        <v>0</v>
      </c>
    </row>
    <row r="19" spans="1:33">
      <c r="A19" s="187" t="s">
        <v>929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>
        <f t="shared" si="2"/>
        <v>0</v>
      </c>
      <c r="AF19" s="189"/>
      <c r="AG19" s="188">
        <f t="shared" si="3"/>
        <v>0</v>
      </c>
    </row>
    <row r="20" spans="1:33">
      <c r="A20" s="187" t="s">
        <v>930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>
        <f t="shared" si="2"/>
        <v>0</v>
      </c>
      <c r="AF20" s="189"/>
      <c r="AG20" s="188">
        <f t="shared" si="3"/>
        <v>0</v>
      </c>
    </row>
    <row r="21" spans="1:33">
      <c r="A21" s="187" t="s">
        <v>931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>
        <f t="shared" si="2"/>
        <v>0</v>
      </c>
      <c r="AF21" s="189"/>
      <c r="AG21" s="188">
        <f t="shared" si="3"/>
        <v>0</v>
      </c>
    </row>
    <row r="22" spans="1:33">
      <c r="A22" s="187" t="s">
        <v>932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>
        <f t="shared" si="2"/>
        <v>0</v>
      </c>
      <c r="AF22" s="189"/>
      <c r="AG22" s="188">
        <f t="shared" si="3"/>
        <v>0</v>
      </c>
    </row>
    <row r="23" spans="1:33">
      <c r="A23" s="187" t="s">
        <v>933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>
        <f t="shared" si="2"/>
        <v>0</v>
      </c>
      <c r="AF23" s="189"/>
      <c r="AG23" s="188">
        <f t="shared" si="3"/>
        <v>0</v>
      </c>
    </row>
    <row r="24" spans="1:33">
      <c r="A24" s="187" t="s">
        <v>934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>
        <f t="shared" si="2"/>
        <v>0</v>
      </c>
      <c r="AF24" s="189"/>
      <c r="AG24" s="188">
        <f t="shared" si="3"/>
        <v>0</v>
      </c>
    </row>
    <row r="25" spans="1:33">
      <c r="A25" s="187" t="s">
        <v>935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>
        <f t="shared" si="2"/>
        <v>0</v>
      </c>
      <c r="AF25" s="189"/>
      <c r="AG25" s="188">
        <f t="shared" si="3"/>
        <v>0</v>
      </c>
    </row>
    <row r="26" spans="1:33">
      <c r="A26" s="187" t="s">
        <v>936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>
        <f t="shared" si="2"/>
        <v>0</v>
      </c>
      <c r="AF26" s="189"/>
      <c r="AG26" s="188">
        <f t="shared" si="3"/>
        <v>0</v>
      </c>
    </row>
    <row r="27" spans="1:33">
      <c r="A27" s="187" t="s">
        <v>937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>
        <f t="shared" si="2"/>
        <v>0</v>
      </c>
      <c r="AF27" s="189"/>
      <c r="AG27" s="188">
        <f t="shared" si="3"/>
        <v>0</v>
      </c>
    </row>
    <row r="28" spans="1:33">
      <c r="A28" s="187" t="s">
        <v>938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>
        <f t="shared" si="2"/>
        <v>0</v>
      </c>
      <c r="AF28" s="189"/>
      <c r="AG28" s="188">
        <f t="shared" si="3"/>
        <v>0</v>
      </c>
    </row>
    <row r="29" spans="1:33">
      <c r="A29" s="187" t="s">
        <v>939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>
        <f t="shared" si="2"/>
        <v>0</v>
      </c>
      <c r="AF29" s="189"/>
      <c r="AG29" s="188">
        <f t="shared" si="3"/>
        <v>0</v>
      </c>
    </row>
    <row r="30" spans="1:33">
      <c r="A30" s="187" t="s">
        <v>940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>
        <f t="shared" si="2"/>
        <v>0</v>
      </c>
      <c r="AF30" s="189"/>
      <c r="AG30" s="188">
        <f t="shared" si="3"/>
        <v>0</v>
      </c>
    </row>
    <row r="31" spans="1:33">
      <c r="A31" s="187" t="s">
        <v>941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>
        <f t="shared" si="2"/>
        <v>0</v>
      </c>
      <c r="AF31" s="189"/>
      <c r="AG31" s="188">
        <f t="shared" si="3"/>
        <v>0</v>
      </c>
    </row>
    <row r="32" spans="1:33">
      <c r="A32" s="187" t="s">
        <v>942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>
        <f t="shared" si="2"/>
        <v>0</v>
      </c>
      <c r="AF32" s="189"/>
      <c r="AG32" s="188">
        <f t="shared" si="3"/>
        <v>0</v>
      </c>
    </row>
    <row r="33" spans="1:33">
      <c r="A33" s="187" t="s">
        <v>943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>
        <f t="shared" si="2"/>
        <v>0</v>
      </c>
      <c r="AF33" s="189"/>
      <c r="AG33" s="188">
        <f t="shared" si="3"/>
        <v>0</v>
      </c>
    </row>
    <row r="34" spans="1:33">
      <c r="A34" s="187" t="s">
        <v>944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>
        <f t="shared" si="2"/>
        <v>0</v>
      </c>
      <c r="AF34" s="189"/>
      <c r="AG34" s="188">
        <f t="shared" si="3"/>
        <v>0</v>
      </c>
    </row>
    <row r="35" spans="1:33">
      <c r="A35" s="187" t="s">
        <v>945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>
        <f t="shared" si="2"/>
        <v>0</v>
      </c>
      <c r="AF35" s="189"/>
      <c r="AG35" s="188">
        <f t="shared" si="3"/>
        <v>0</v>
      </c>
    </row>
    <row r="36" spans="1:33">
      <c r="A36" s="187" t="s">
        <v>946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>
        <f t="shared" si="2"/>
        <v>0</v>
      </c>
      <c r="AF36" s="189"/>
      <c r="AG36" s="188">
        <f t="shared" si="3"/>
        <v>0</v>
      </c>
    </row>
    <row r="37" spans="1:33">
      <c r="A37" s="187" t="s">
        <v>947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>
        <f t="shared" si="2"/>
        <v>0</v>
      </c>
      <c r="AF37" s="189"/>
      <c r="AG37" s="188">
        <f t="shared" si="3"/>
        <v>0</v>
      </c>
    </row>
    <row r="38" spans="1:33" ht="12">
      <c r="A38" s="190" t="s">
        <v>948</v>
      </c>
      <c r="B38" s="191">
        <f t="shared" ref="B38:AD38" si="4">SUM(B14:B37)</f>
        <v>0</v>
      </c>
      <c r="C38" s="191">
        <f t="shared" si="4"/>
        <v>0</v>
      </c>
      <c r="D38" s="191">
        <f t="shared" si="4"/>
        <v>0</v>
      </c>
      <c r="E38" s="191">
        <f t="shared" si="4"/>
        <v>0</v>
      </c>
      <c r="F38" s="191">
        <f t="shared" si="4"/>
        <v>0</v>
      </c>
      <c r="G38" s="191">
        <f t="shared" si="4"/>
        <v>0</v>
      </c>
      <c r="H38" s="191">
        <f t="shared" si="4"/>
        <v>0</v>
      </c>
      <c r="I38" s="191">
        <f t="shared" si="4"/>
        <v>0</v>
      </c>
      <c r="J38" s="191">
        <f t="shared" si="4"/>
        <v>0</v>
      </c>
      <c r="K38" s="191">
        <f t="shared" si="4"/>
        <v>0</v>
      </c>
      <c r="L38" s="191">
        <f t="shared" si="4"/>
        <v>0</v>
      </c>
      <c r="M38" s="191">
        <f t="shared" si="4"/>
        <v>0</v>
      </c>
      <c r="N38" s="191">
        <f t="shared" si="4"/>
        <v>0</v>
      </c>
      <c r="O38" s="191">
        <f t="shared" si="4"/>
        <v>0</v>
      </c>
      <c r="P38" s="191">
        <f t="shared" si="4"/>
        <v>0</v>
      </c>
      <c r="Q38" s="191">
        <f t="shared" si="4"/>
        <v>0</v>
      </c>
      <c r="R38" s="191">
        <f t="shared" si="4"/>
        <v>0</v>
      </c>
      <c r="S38" s="191">
        <f t="shared" si="4"/>
        <v>0</v>
      </c>
      <c r="T38" s="191">
        <f t="shared" si="4"/>
        <v>0</v>
      </c>
      <c r="U38" s="191">
        <f t="shared" si="4"/>
        <v>0</v>
      </c>
      <c r="V38" s="191">
        <f t="shared" si="4"/>
        <v>0</v>
      </c>
      <c r="W38" s="191">
        <f t="shared" si="4"/>
        <v>0</v>
      </c>
      <c r="X38" s="191">
        <f t="shared" si="4"/>
        <v>0</v>
      </c>
      <c r="Y38" s="191">
        <f t="shared" si="4"/>
        <v>0</v>
      </c>
      <c r="Z38" s="191">
        <f t="shared" si="4"/>
        <v>0</v>
      </c>
      <c r="AA38" s="191">
        <f t="shared" si="4"/>
        <v>0</v>
      </c>
      <c r="AB38" s="191">
        <f t="shared" si="4"/>
        <v>0</v>
      </c>
      <c r="AC38" s="191">
        <f t="shared" si="4"/>
        <v>0</v>
      </c>
      <c r="AD38" s="191">
        <f t="shared" si="4"/>
        <v>0</v>
      </c>
      <c r="AE38" s="191">
        <f t="shared" si="2"/>
        <v>0</v>
      </c>
      <c r="AF38" s="192" t="e">
        <f>(AG38-AE38)/AE38</f>
        <v>#DIV/0!</v>
      </c>
      <c r="AG38" s="191">
        <f>SUM(AG14:AG37)</f>
        <v>0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>
    <oddHeader>&amp;C&amp;10&amp;A</oddHeader>
    <oddFooter>&amp;C&amp;10Página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140" zoomScaleNormal="140" workbookViewId="0">
      <selection activeCell="T13" sqref="T13"/>
    </sheetView>
  </sheetViews>
  <sheetFormatPr defaultColWidth="7.6640625" defaultRowHeight="11.25"/>
  <cols>
    <col min="2" max="2" width="10.33203125" customWidth="1"/>
    <col min="3" max="15" width="10.83203125" customWidth="1"/>
  </cols>
  <sheetData>
    <row r="1" spans="1:15" ht="15">
      <c r="A1" s="193" t="s">
        <v>949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15" ht="15">
      <c r="A2" s="193" t="s">
        <v>950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4" spans="1:15" ht="15">
      <c r="A4" s="193" t="s">
        <v>951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ht="12.75">
      <c r="A5" s="235" t="s">
        <v>952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ht="12.75">
      <c r="A6" s="194" t="s">
        <v>953</v>
      </c>
      <c r="B6" s="194" t="s">
        <v>954</v>
      </c>
      <c r="C6" s="194" t="s">
        <v>955</v>
      </c>
      <c r="D6" s="194" t="s">
        <v>45</v>
      </c>
      <c r="E6" s="194" t="s">
        <v>956</v>
      </c>
      <c r="F6" s="194" t="s">
        <v>957</v>
      </c>
      <c r="G6" s="195" t="s">
        <v>958</v>
      </c>
      <c r="H6" s="236" t="s">
        <v>959</v>
      </c>
      <c r="I6" s="236"/>
      <c r="J6" s="236" t="s">
        <v>960</v>
      </c>
      <c r="K6" s="236"/>
      <c r="L6" s="236" t="s">
        <v>961</v>
      </c>
      <c r="M6" s="236"/>
      <c r="N6" s="236" t="s">
        <v>962</v>
      </c>
      <c r="O6" s="236"/>
    </row>
    <row r="7" spans="1:15" ht="15">
      <c r="A7" s="196"/>
      <c r="B7" s="196"/>
      <c r="C7" s="196"/>
      <c r="D7" s="196"/>
      <c r="E7" s="197"/>
      <c r="F7" s="197"/>
      <c r="G7" s="197"/>
      <c r="H7" s="198" t="s">
        <v>963</v>
      </c>
      <c r="I7" s="198" t="s">
        <v>468</v>
      </c>
      <c r="J7" s="198" t="s">
        <v>963</v>
      </c>
      <c r="K7" s="198" t="s">
        <v>468</v>
      </c>
      <c r="L7" s="198" t="s">
        <v>963</v>
      </c>
      <c r="M7" s="198" t="s">
        <v>468</v>
      </c>
      <c r="N7" s="198" t="s">
        <v>963</v>
      </c>
      <c r="O7" s="198" t="s">
        <v>468</v>
      </c>
    </row>
    <row r="8" spans="1:15" ht="15">
      <c r="A8" s="196">
        <v>7010</v>
      </c>
      <c r="B8" s="196" t="s">
        <v>964</v>
      </c>
      <c r="C8" s="196" t="s">
        <v>965</v>
      </c>
      <c r="D8" s="199"/>
      <c r="E8" s="196" t="s">
        <v>966</v>
      </c>
      <c r="F8" s="196" t="s">
        <v>967</v>
      </c>
      <c r="G8" s="196"/>
      <c r="H8" s="196" t="s">
        <v>968</v>
      </c>
      <c r="I8" s="196"/>
      <c r="J8" s="196"/>
      <c r="K8" s="196"/>
      <c r="L8" s="196"/>
      <c r="M8" s="196"/>
      <c r="N8" s="196"/>
      <c r="O8" s="196"/>
    </row>
    <row r="9" spans="1:15" ht="15">
      <c r="A9" s="196">
        <v>7010</v>
      </c>
      <c r="B9" s="196" t="s">
        <v>964</v>
      </c>
      <c r="C9" s="196" t="s">
        <v>969</v>
      </c>
      <c r="D9" s="199"/>
      <c r="E9" s="196"/>
      <c r="F9" s="196"/>
      <c r="G9" s="196"/>
      <c r="H9" s="200" t="s">
        <v>970</v>
      </c>
      <c r="I9" s="201" t="s">
        <v>971</v>
      </c>
      <c r="J9" s="202" t="s">
        <v>972</v>
      </c>
      <c r="K9" s="203" t="s">
        <v>973</v>
      </c>
      <c r="L9" s="202" t="s">
        <v>974</v>
      </c>
      <c r="M9" s="203" t="s">
        <v>973</v>
      </c>
      <c r="N9" s="202" t="s">
        <v>974</v>
      </c>
      <c r="O9" s="203" t="s">
        <v>973</v>
      </c>
    </row>
    <row r="10" spans="1:15" ht="15">
      <c r="A10" s="196">
        <v>7010</v>
      </c>
      <c r="B10" s="196" t="s">
        <v>964</v>
      </c>
      <c r="C10" s="196" t="s">
        <v>975</v>
      </c>
      <c r="D10" s="199"/>
      <c r="E10" s="196"/>
      <c r="F10" s="196"/>
      <c r="G10" s="196"/>
      <c r="H10" s="200" t="s">
        <v>970</v>
      </c>
      <c r="I10" s="201" t="s">
        <v>971</v>
      </c>
      <c r="J10" s="204" t="s">
        <v>976</v>
      </c>
      <c r="K10" s="203" t="s">
        <v>973</v>
      </c>
      <c r="L10" s="204" t="s">
        <v>976</v>
      </c>
      <c r="M10" s="205" t="s">
        <v>977</v>
      </c>
      <c r="N10" s="204" t="s">
        <v>976</v>
      </c>
      <c r="O10" s="205" t="s">
        <v>977</v>
      </c>
    </row>
    <row r="11" spans="1:15" ht="15">
      <c r="A11" s="196">
        <v>7010</v>
      </c>
      <c r="B11" s="196" t="s">
        <v>964</v>
      </c>
      <c r="C11" s="196" t="s">
        <v>978</v>
      </c>
      <c r="D11" s="199"/>
      <c r="E11" s="196"/>
      <c r="F11" s="196"/>
      <c r="G11" s="196"/>
      <c r="H11" s="200" t="s">
        <v>970</v>
      </c>
      <c r="I11" s="201" t="s">
        <v>971</v>
      </c>
      <c r="J11" s="202" t="s">
        <v>974</v>
      </c>
      <c r="K11" s="203" t="s">
        <v>973</v>
      </c>
      <c r="L11" s="202" t="s">
        <v>974</v>
      </c>
      <c r="M11" s="203" t="s">
        <v>973</v>
      </c>
      <c r="N11" s="202" t="s">
        <v>972</v>
      </c>
      <c r="O11" s="203" t="s">
        <v>973</v>
      </c>
    </row>
    <row r="13" spans="1:15" ht="12.75">
      <c r="A13" s="235" t="s">
        <v>979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</row>
    <row r="14" spans="1:15" ht="12.75">
      <c r="A14" s="194" t="s">
        <v>953</v>
      </c>
      <c r="B14" s="194" t="s">
        <v>980</v>
      </c>
      <c r="C14" s="194" t="s">
        <v>955</v>
      </c>
      <c r="D14" s="194" t="s">
        <v>45</v>
      </c>
      <c r="E14" s="198" t="s">
        <v>956</v>
      </c>
      <c r="F14" s="198" t="s">
        <v>957</v>
      </c>
      <c r="G14" s="195" t="s">
        <v>958</v>
      </c>
      <c r="H14" s="236" t="s">
        <v>959</v>
      </c>
      <c r="I14" s="236"/>
      <c r="J14" s="236" t="s">
        <v>960</v>
      </c>
      <c r="K14" s="236"/>
      <c r="L14" s="236" t="s">
        <v>961</v>
      </c>
      <c r="M14" s="236"/>
      <c r="N14" s="236" t="s">
        <v>962</v>
      </c>
      <c r="O14" s="236"/>
    </row>
    <row r="15" spans="1:15" ht="15">
      <c r="A15" s="196"/>
      <c r="B15" s="196"/>
      <c r="C15" s="196"/>
      <c r="D15" s="206"/>
      <c r="E15" s="196"/>
      <c r="F15" s="196"/>
      <c r="G15" s="207"/>
      <c r="H15" s="194" t="s">
        <v>963</v>
      </c>
      <c r="I15" s="194" t="s">
        <v>468</v>
      </c>
      <c r="J15" s="194" t="s">
        <v>963</v>
      </c>
      <c r="K15" s="194" t="s">
        <v>468</v>
      </c>
      <c r="L15" s="194" t="s">
        <v>963</v>
      </c>
      <c r="M15" s="194" t="s">
        <v>468</v>
      </c>
      <c r="N15" s="194" t="s">
        <v>963</v>
      </c>
      <c r="O15" s="194" t="s">
        <v>468</v>
      </c>
    </row>
    <row r="16" spans="1:15" ht="15">
      <c r="A16" s="196">
        <v>7010</v>
      </c>
      <c r="B16" s="196" t="s">
        <v>964</v>
      </c>
      <c r="C16" s="196" t="s">
        <v>965</v>
      </c>
      <c r="D16" s="199"/>
      <c r="E16" s="196" t="s">
        <v>981</v>
      </c>
      <c r="F16" s="196" t="s">
        <v>967</v>
      </c>
      <c r="G16" s="208"/>
      <c r="H16" s="209"/>
      <c r="I16" s="210"/>
      <c r="J16" s="210"/>
      <c r="K16" s="210"/>
      <c r="L16" s="210"/>
      <c r="M16" s="210"/>
      <c r="N16" s="210"/>
      <c r="O16" s="210"/>
    </row>
    <row r="19" spans="1:15" ht="15">
      <c r="A19" s="193" t="s">
        <v>982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</row>
    <row r="21" spans="1:15" ht="15">
      <c r="A21" s="193" t="s">
        <v>983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</row>
  </sheetData>
  <mergeCells count="10">
    <mergeCell ref="A5:O5"/>
    <mergeCell ref="H6:I6"/>
    <mergeCell ref="J6:K6"/>
    <mergeCell ref="L6:M6"/>
    <mergeCell ref="N6:O6"/>
    <mergeCell ref="A13:O13"/>
    <mergeCell ref="H14:I14"/>
    <mergeCell ref="J14:K14"/>
    <mergeCell ref="L14:M14"/>
    <mergeCell ref="N14:O14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="140" zoomScaleNormal="140" workbookViewId="0">
      <selection activeCell="L12" sqref="L12"/>
    </sheetView>
  </sheetViews>
  <sheetFormatPr defaultColWidth="7.6640625" defaultRowHeight="11.25"/>
  <cols>
    <col min="1" max="64" width="0.5" customWidth="1"/>
    <col min="65" max="65" width="0.6640625" customWidth="1"/>
  </cols>
  <sheetData>
    <row r="1" spans="1:17" ht="16.5" customHeight="1">
      <c r="A1" s="211" t="s">
        <v>984</v>
      </c>
    </row>
    <row r="2" spans="1:17" ht="16.5" customHeight="1">
      <c r="A2" s="212" t="s">
        <v>985</v>
      </c>
    </row>
    <row r="3" spans="1:17" ht="16.5" customHeight="1">
      <c r="A3" s="212" t="s">
        <v>986</v>
      </c>
    </row>
    <row r="4" spans="1:17" ht="16.5" customHeight="1">
      <c r="A4" s="212" t="s">
        <v>987</v>
      </c>
    </row>
    <row r="5" spans="1:17" ht="16.5" customHeight="1">
      <c r="A5" s="212" t="s">
        <v>988</v>
      </c>
    </row>
    <row r="6" spans="1:17" ht="16.5" customHeight="1">
      <c r="A6" s="212" t="s">
        <v>989</v>
      </c>
    </row>
    <row r="7" spans="1:17" ht="16.5" customHeight="1">
      <c r="A7" s="212" t="s">
        <v>990</v>
      </c>
    </row>
    <row r="8" spans="1:17" ht="16.5" customHeight="1">
      <c r="A8" s="212" t="s">
        <v>991</v>
      </c>
      <c r="Q8" s="1"/>
    </row>
    <row r="9" spans="1:17" ht="16.5" customHeight="1">
      <c r="A9" s="212" t="s">
        <v>992</v>
      </c>
    </row>
    <row r="10" spans="1:17" ht="16.5" customHeight="1">
      <c r="A10" s="212"/>
    </row>
    <row r="11" spans="1:17" ht="16.5" customHeight="1">
      <c r="A11" s="211" t="s">
        <v>993</v>
      </c>
    </row>
    <row r="12" spans="1:17" ht="16.5" customHeight="1">
      <c r="A12" s="212" t="s">
        <v>994</v>
      </c>
    </row>
    <row r="13" spans="1:17" ht="16.5" customHeight="1">
      <c r="A13" s="1" t="s">
        <v>995</v>
      </c>
    </row>
    <row r="14" spans="1:17" ht="16.5" customHeight="1">
      <c r="A14" s="1" t="s">
        <v>996</v>
      </c>
      <c r="K14" s="213"/>
    </row>
    <row r="15" spans="1:17" ht="16.5" customHeight="1">
      <c r="A15" s="212" t="s">
        <v>997</v>
      </c>
    </row>
  </sheetData>
  <pageMargins left="0.74791666666666701" right="0.74791666666666701" top="1.2791666666666699" bottom="1.2791666666666699" header="0.51180555555555496" footer="0.51180555555555496"/>
  <pageSetup paperSize="9" firstPageNumber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3020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Bovinos</vt:lpstr>
      <vt:lpstr>TODOS_OS_PRODUTOS</vt:lpstr>
      <vt:lpstr>Leite_-_Produção</vt:lpstr>
      <vt:lpstr>Leite - Captação</vt:lpstr>
      <vt:lpstr>GTA</vt:lpstr>
      <vt:lpstr>OBSERVAÇÃO</vt:lpstr>
      <vt:lpstr>Bovinos!Area_de_impressao</vt:lpstr>
      <vt:lpstr>TODOS_OS_PRODUTOS!Excel_BuiltIn_Print_Area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SEAB-CISM-ANALISE</dc:creator>
  <dc:description/>
  <cp:lastModifiedBy>Larissa Nahirny Alves</cp:lastModifiedBy>
  <cp:revision>156</cp:revision>
  <cp:lastPrinted>2016-02-12T16:35:27Z</cp:lastPrinted>
  <dcterms:created xsi:type="dcterms:W3CDTF">1998-07-06T15:49:31Z</dcterms:created>
  <dcterms:modified xsi:type="dcterms:W3CDTF">2025-01-22T17:32:44Z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